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c808f4f5f9a5ba/Plocha/CryptoCharlie/A Kalkulačka ^M prezentace/"/>
    </mc:Choice>
  </mc:AlternateContent>
  <xr:revisionPtr revIDLastSave="93" documentId="13_ncr:1_{7713A611-6166-427D-925B-392D7B5FD823}" xr6:coauthVersionLast="47" xr6:coauthVersionMax="47" xr10:uidLastSave="{314B47E4-C391-46B8-BCFE-7BBD8450A2A2}"/>
  <bookViews>
    <workbookView xWindow="-110" yWindow="-110" windowWidth="22780" windowHeight="14660" xr2:uid="{AE0D1489-1660-4DA8-AA6E-777617B7E5DE}"/>
  </bookViews>
  <sheets>
    <sheet name="Stav Vašeho portfolia po 1 roku" sheetId="2" r:id="rId1"/>
    <sheet name="Vaše osobní krypto portfoli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H10" i="2"/>
  <c r="C54" i="1"/>
  <c r="C53" i="1"/>
  <c r="C52" i="1"/>
  <c r="C51" i="1"/>
  <c r="C50" i="1"/>
  <c r="C49" i="1"/>
  <c r="C48" i="1"/>
  <c r="C47" i="1"/>
  <c r="C46" i="1"/>
  <c r="C45" i="1"/>
  <c r="C44" i="1"/>
  <c r="C41" i="1"/>
  <c r="D54" i="1" s="1"/>
  <c r="E54" i="1" s="1"/>
  <c r="G54" i="1" s="1"/>
  <c r="C36" i="1"/>
  <c r="C35" i="1"/>
  <c r="C34" i="1"/>
  <c r="C33" i="1"/>
  <c r="C32" i="1"/>
  <c r="C31" i="1"/>
  <c r="C30" i="1"/>
  <c r="C29" i="1"/>
  <c r="C28" i="1"/>
  <c r="C27" i="1"/>
  <c r="C26" i="1"/>
  <c r="C23" i="1"/>
  <c r="D35" i="1" s="1"/>
  <c r="E35" i="1" s="1"/>
  <c r="G35" i="1" s="1"/>
  <c r="D18" i="1"/>
  <c r="E18" i="1" s="1"/>
  <c r="G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D10" i="1"/>
  <c r="E10" i="1" s="1"/>
  <c r="G10" i="1" s="1"/>
  <c r="D9" i="1"/>
  <c r="E9" i="1" s="1"/>
  <c r="G9" i="1" s="1"/>
  <c r="D8" i="1"/>
  <c r="E8" i="1" s="1"/>
  <c r="D34" i="1" l="1"/>
  <c r="E34" i="1" s="1"/>
  <c r="G34" i="1" s="1"/>
  <c r="D28" i="1"/>
  <c r="E28" i="1" s="1"/>
  <c r="G28" i="1" s="1"/>
  <c r="D26" i="1"/>
  <c r="E26" i="1" s="1"/>
  <c r="D36" i="1"/>
  <c r="E36" i="1" s="1"/>
  <c r="G36" i="1" s="1"/>
  <c r="D32" i="1"/>
  <c r="E32" i="1" s="1"/>
  <c r="G32" i="1" s="1"/>
  <c r="D30" i="1"/>
  <c r="E30" i="1" s="1"/>
  <c r="G30" i="1" s="1"/>
  <c r="E19" i="1"/>
  <c r="C19" i="1" s="1"/>
  <c r="D27" i="1"/>
  <c r="E27" i="1" s="1"/>
  <c r="G27" i="1" s="1"/>
  <c r="D29" i="1"/>
  <c r="E29" i="1" s="1"/>
  <c r="G29" i="1" s="1"/>
  <c r="D31" i="1"/>
  <c r="E31" i="1" s="1"/>
  <c r="G31" i="1" s="1"/>
  <c r="D33" i="1"/>
  <c r="E33" i="1" s="1"/>
  <c r="G33" i="1" s="1"/>
  <c r="G26" i="1"/>
  <c r="G8" i="1"/>
  <c r="D44" i="1"/>
  <c r="E44" i="1" s="1"/>
  <c r="D45" i="1"/>
  <c r="E45" i="1" s="1"/>
  <c r="G45" i="1" s="1"/>
  <c r="D46" i="1"/>
  <c r="E46" i="1" s="1"/>
  <c r="G46" i="1" s="1"/>
  <c r="D47" i="1"/>
  <c r="E47" i="1" s="1"/>
  <c r="G47" i="1" s="1"/>
  <c r="D48" i="1"/>
  <c r="E48" i="1" s="1"/>
  <c r="G48" i="1" s="1"/>
  <c r="D49" i="1"/>
  <c r="E49" i="1" s="1"/>
  <c r="G49" i="1" s="1"/>
  <c r="D50" i="1"/>
  <c r="E50" i="1" s="1"/>
  <c r="G50" i="1" s="1"/>
  <c r="D51" i="1"/>
  <c r="E51" i="1" s="1"/>
  <c r="G51" i="1" s="1"/>
  <c r="D52" i="1"/>
  <c r="E52" i="1" s="1"/>
  <c r="G52" i="1" s="1"/>
  <c r="D53" i="1"/>
  <c r="E53" i="1" s="1"/>
  <c r="G53" i="1" s="1"/>
  <c r="E37" i="1" l="1"/>
  <c r="C37" i="1" s="1"/>
  <c r="E55" i="1"/>
  <c r="G44" i="1"/>
  <c r="C55" i="1" l="1"/>
  <c r="D32" i="2"/>
  <c r="H30" i="2" s="1"/>
  <c r="H32" i="2" s="1"/>
  <c r="H35" i="2" s="1"/>
  <c r="C32" i="2"/>
  <c r="D10" i="2"/>
  <c r="H8" i="2" s="1"/>
  <c r="H9" i="2"/>
  <c r="H7" i="2" l="1"/>
  <c r="H12" i="2"/>
  <c r="H13" i="2"/>
  <c r="H29" i="2"/>
  <c r="H31" i="2" s="1"/>
  <c r="H34" i="2" s="1"/>
  <c r="D42" i="2" l="1"/>
  <c r="F42" i="2" s="1"/>
  <c r="G42" i="2" s="1"/>
  <c r="D39" i="2"/>
  <c r="F39" i="2" s="1"/>
  <c r="G39" i="2" s="1"/>
  <c r="H39" i="2" s="1"/>
  <c r="D40" i="2"/>
  <c r="F40" i="2" s="1"/>
  <c r="G40" i="2" s="1"/>
  <c r="D41" i="2"/>
  <c r="F41" i="2" s="1"/>
  <c r="G41" i="2" s="1"/>
  <c r="D20" i="2"/>
  <c r="F20" i="2" s="1"/>
  <c r="G20" i="2" s="1"/>
  <c r="D18" i="2"/>
  <c r="F18" i="2" s="1"/>
  <c r="G18" i="2" s="1"/>
  <c r="D17" i="2"/>
  <c r="F17" i="2" s="1"/>
  <c r="D19" i="2"/>
  <c r="F19" i="2" s="1"/>
  <c r="G19" i="2" s="1"/>
  <c r="I41" i="2" l="1"/>
  <c r="H41" i="2"/>
  <c r="G17" i="2"/>
  <c r="H18" i="2"/>
  <c r="I18" i="2"/>
  <c r="I39" i="2"/>
  <c r="I19" i="2"/>
  <c r="H19" i="2"/>
  <c r="I40" i="2"/>
  <c r="H40" i="2"/>
  <c r="H20" i="2"/>
  <c r="I20" i="2"/>
  <c r="I42" i="2"/>
  <c r="H42" i="2"/>
  <c r="H17" i="2" l="1"/>
  <c r="I17" i="2"/>
</calcChain>
</file>

<file path=xl/sharedStrings.xml><?xml version="1.0" encoding="utf-8"?>
<sst xmlns="http://schemas.openxmlformats.org/spreadsheetml/2006/main" count="105" uniqueCount="48">
  <si>
    <t>BTC</t>
  </si>
  <si>
    <t>ETH</t>
  </si>
  <si>
    <t>BNB</t>
  </si>
  <si>
    <t>FLOW</t>
  </si>
  <si>
    <t>ENJ</t>
  </si>
  <si>
    <t>HTR</t>
  </si>
  <si>
    <t>ARRR</t>
  </si>
  <si>
    <t>MAX (%)</t>
  </si>
  <si>
    <t>MAX (USD)</t>
  </si>
  <si>
    <t>USD</t>
  </si>
  <si>
    <t>Binance</t>
  </si>
  <si>
    <t>KuCoin</t>
  </si>
  <si>
    <t>DENT</t>
  </si>
  <si>
    <t>OXEN</t>
  </si>
  <si>
    <t>Vaše osobní krypto portfolio</t>
  </si>
  <si>
    <t>Investovaná částka</t>
  </si>
  <si>
    <t>Fáze 1</t>
  </si>
  <si>
    <t>Nákupní hodnota</t>
  </si>
  <si>
    <t>Počet mincí</t>
  </si>
  <si>
    <t>Kde koupit</t>
  </si>
  <si>
    <t>Kde držet</t>
  </si>
  <si>
    <t>Huobi</t>
  </si>
  <si>
    <t>zbývá pro další fázi</t>
  </si>
  <si>
    <t>celkem bylo investováno v této fázi</t>
  </si>
  <si>
    <t>Fáze 2</t>
  </si>
  <si>
    <t>Fáze 3</t>
  </si>
  <si>
    <t>Stav Vašeho portfolia po 12 měsících (20 % BTC a 80 % USD)</t>
  </si>
  <si>
    <t>Stav Vašeho portfolia po 12 měsících (80 % BTC a 20 % USD)</t>
  </si>
  <si>
    <t>Celková investice</t>
  </si>
  <si>
    <t>Nákupní cena BTC</t>
  </si>
  <si>
    <t>Nakoupeno BTC</t>
  </si>
  <si>
    <t>Nakoupeno BUSD</t>
  </si>
  <si>
    <t>Daň (%)</t>
  </si>
  <si>
    <t>Inflace (%)</t>
  </si>
  <si>
    <t>Aktuální hodnota BTC</t>
  </si>
  <si>
    <t>Hodnota účtu</t>
  </si>
  <si>
    <t>Měsíční úrok</t>
  </si>
  <si>
    <t>Celkový zůstatek v BTC</t>
  </si>
  <si>
    <t>Celkový zůstatek v BUSD</t>
  </si>
  <si>
    <t>Úroky za 12 měsíců (BTC)</t>
  </si>
  <si>
    <t>Úroky za 12 měsíců (BUSD)</t>
  </si>
  <si>
    <t>Měsíční úrok (BUSD)</t>
  </si>
  <si>
    <t>Měsíční úrok (BTC)</t>
  </si>
  <si>
    <t>Zisk nebo ztráta</t>
  </si>
  <si>
    <t>Změna</t>
  </si>
  <si>
    <t>Po odečtení inflace (5 %)</t>
  </si>
  <si>
    <t>Po odečtení daně (15 %)</t>
  </si>
  <si>
    <t>Editovatelné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</si>
</sst>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0.0000"/>
    <numFmt numFmtId="167" formatCode="_-* #,##0\ [$Kč-405]_-;\-* #,##0\ [$Kč-405]_-;_-* &quot;-&quot;\ [$Kč-405]_-;_-@_-"/>
    <numFmt numFmtId="168" formatCode="_([$$-409]* #,##0_);_([$$-409]* \(#,##0\);_([$$-409]* &quot;-&quot;_);_(@_)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9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1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1" fillId="2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0" fillId="3" borderId="7" xfId="0" applyFill="1" applyBorder="1"/>
    <xf numFmtId="0" fontId="0" fillId="3" borderId="0" xfId="0" applyFill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9" xfId="0" applyFill="1" applyBorder="1"/>
    <xf numFmtId="0" fontId="5" fillId="3" borderId="2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7" fontId="0" fillId="3" borderId="0" xfId="0" applyNumberFormat="1" applyFill="1" applyBorder="1" applyAlignment="1"/>
    <xf numFmtId="167" fontId="0" fillId="3" borderId="0" xfId="0" applyNumberFormat="1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168" fontId="0" fillId="4" borderId="1" xfId="0" applyNumberFormat="1" applyFill="1" applyBorder="1"/>
    <xf numFmtId="164" fontId="0" fillId="0" borderId="1" xfId="0" applyNumberFormat="1" applyBorder="1"/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211138</xdr:colOff>
      <xdr:row>4</xdr:row>
      <xdr:rowOff>140046</xdr:rowOff>
    </xdr:from>
    <xdr:ext cx="1571625" cy="618314"/>
    <xdr:pic>
      <xdr:nvPicPr>
        <xdr:cNvPr id="4" name="Obrázek 3">
          <a:extLst>
            <a:ext uri="{FF2B5EF4-FFF2-40B4-BE49-F238E27FC236}">
              <a16:creationId xmlns:a16="http://schemas.microsoft.com/office/drawing/2014/main" id="{AE7BFE83-7F42-42F8-B36A-8C4E6C574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5263" y="8799859"/>
          <a:ext cx="1571625" cy="618314"/>
        </a:xfrm>
        <a:prstGeom prst="rect">
          <a:avLst/>
        </a:prstGeom>
      </xdr:spPr>
    </xdr:pic>
    <xdr:clientData/>
  </xdr:oneCellAnchor>
  <xdr:oneCellAnchor>
    <xdr:from>
      <xdr:col>8</xdr:col>
      <xdr:colOff>211138</xdr:colOff>
      <xdr:row>26</xdr:row>
      <xdr:rowOff>140046</xdr:rowOff>
    </xdr:from>
    <xdr:ext cx="1571625" cy="618314"/>
    <xdr:pic>
      <xdr:nvPicPr>
        <xdr:cNvPr id="5" name="Obrázek 4">
          <a:extLst>
            <a:ext uri="{FF2B5EF4-FFF2-40B4-BE49-F238E27FC236}">
              <a16:creationId xmlns:a16="http://schemas.microsoft.com/office/drawing/2014/main" id="{B9B7D02D-1060-4CF5-ABBE-FDDD54001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5263" y="8799859"/>
          <a:ext cx="1571625" cy="61831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1244600</xdr:colOff>
      <xdr:row>3</xdr:row>
      <xdr:rowOff>57150</xdr:rowOff>
    </xdr:from>
    <xdr:to>
      <xdr:col>8</xdr:col>
      <xdr:colOff>1178575</xdr:colOff>
      <xdr:row>5</xdr:row>
      <xdr:rowOff>69850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4998752-496D-2942-88A1-97A52BABE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400" y="247650"/>
          <a:ext cx="1375425" cy="56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1397000</xdr:colOff>
      <xdr:row>21</xdr:row>
      <xdr:rowOff>69850</xdr:rowOff>
    </xdr:from>
    <xdr:to>
      <xdr:col>6</xdr:col>
      <xdr:colOff>1330975</xdr:colOff>
      <xdr:row>23</xdr:row>
      <xdr:rowOff>82550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B242C71-D309-47D7-9F07-8279A76E8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3956050"/>
          <a:ext cx="1375425" cy="56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1377950</xdr:colOff>
      <xdr:row>39</xdr:row>
      <xdr:rowOff>63500</xdr:rowOff>
    </xdr:from>
    <xdr:to>
      <xdr:col>6</xdr:col>
      <xdr:colOff>1311925</xdr:colOff>
      <xdr:row>41</xdr:row>
      <xdr:rowOff>76200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D0F9AD5-9FD7-4927-A41B-D79863DEE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7645400"/>
          <a:ext cx="1375425" cy="565150"/>
        </a:xfrm>
        <a:prstGeom prst="rect">
          <a:avLst/>
        </a:prstGeom>
      </xdr:spPr>
    </xdr:pic>
    <xdr:clientData/>
  </xdr:twoCellAnchor>
  <xdr:twoCellAnchor editAs="oneCell">
    <xdr:from>
      <xdr:col>7</xdr:col>
      <xdr:colOff>1244600</xdr:colOff>
      <xdr:row>3</xdr:row>
      <xdr:rowOff>57150</xdr:rowOff>
    </xdr:from>
    <xdr:to>
      <xdr:col>8</xdr:col>
      <xdr:colOff>1178575</xdr:colOff>
      <xdr:row>5</xdr:row>
      <xdr:rowOff>69850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4D0CE14-0339-4F1F-95F5-AFA62A57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400" y="958850"/>
          <a:ext cx="1375425" cy="56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1397000</xdr:colOff>
      <xdr:row>21</xdr:row>
      <xdr:rowOff>69850</xdr:rowOff>
    </xdr:from>
    <xdr:to>
      <xdr:col>6</xdr:col>
      <xdr:colOff>1330975</xdr:colOff>
      <xdr:row>23</xdr:row>
      <xdr:rowOff>82550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0A14BB4-400F-4679-B1F4-E3C263C33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4660900"/>
          <a:ext cx="1375425" cy="56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1377950</xdr:colOff>
      <xdr:row>39</xdr:row>
      <xdr:rowOff>63500</xdr:rowOff>
    </xdr:from>
    <xdr:to>
      <xdr:col>6</xdr:col>
      <xdr:colOff>1311925</xdr:colOff>
      <xdr:row>41</xdr:row>
      <xdr:rowOff>76200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A0CB4403-31DE-42E0-ABBE-E7D66865E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8343900"/>
          <a:ext cx="1375425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8A21-5BF9-4CD6-9845-36B5A9E6865A}">
  <dimension ref="A1:AB62"/>
  <sheetViews>
    <sheetView tabSelected="1" zoomScale="80" zoomScaleNormal="80" workbookViewId="0">
      <selection activeCell="N25" sqref="N25"/>
    </sheetView>
  </sheetViews>
  <sheetFormatPr defaultRowHeight="14.5" x14ac:dyDescent="0.35"/>
  <cols>
    <col min="1" max="2" width="3.6328125" customWidth="1"/>
    <col min="3" max="4" width="25.6328125" customWidth="1"/>
    <col min="5" max="5" width="3.81640625" customWidth="1"/>
    <col min="6" max="6" width="27.1796875" customWidth="1"/>
    <col min="7" max="7" width="27.81640625" bestFit="1" customWidth="1"/>
    <col min="8" max="8" width="28.81640625" customWidth="1"/>
    <col min="9" max="9" width="25.6328125" customWidth="1"/>
    <col min="10" max="10" width="3.6328125" customWidth="1"/>
    <col min="11" max="11" width="2.81640625" customWidth="1"/>
  </cols>
  <sheetData>
    <row r="1" spans="1:28" ht="15" thickBot="1" x14ac:dyDescent="0.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4.5" customHeight="1" x14ac:dyDescent="0.35">
      <c r="A2" s="20"/>
      <c r="B2" s="51" t="s">
        <v>26</v>
      </c>
      <c r="C2" s="52"/>
      <c r="D2" s="52"/>
      <c r="E2" s="52"/>
      <c r="F2" s="52"/>
      <c r="G2" s="52"/>
      <c r="H2" s="52"/>
      <c r="I2" s="52"/>
      <c r="J2" s="53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5" customHeight="1" thickBot="1" x14ac:dyDescent="0.4">
      <c r="A3" s="20"/>
      <c r="B3" s="54"/>
      <c r="C3" s="55"/>
      <c r="D3" s="55"/>
      <c r="E3" s="55"/>
      <c r="F3" s="55"/>
      <c r="G3" s="55"/>
      <c r="H3" s="55"/>
      <c r="I3" s="55"/>
      <c r="J3" s="5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5" thickBo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x14ac:dyDescent="0.35">
      <c r="A5" s="20"/>
      <c r="B5" s="21"/>
      <c r="C5" s="22"/>
      <c r="D5" s="22"/>
      <c r="E5" s="22"/>
      <c r="F5" s="22"/>
      <c r="G5" s="22"/>
      <c r="H5" s="22"/>
      <c r="I5" s="22"/>
      <c r="J5" s="3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35">
      <c r="A6" s="20"/>
      <c r="B6" s="23"/>
      <c r="C6" s="29" t="s">
        <v>28</v>
      </c>
      <c r="D6" s="29" t="s">
        <v>29</v>
      </c>
      <c r="E6" s="24"/>
      <c r="F6" s="50" t="s">
        <v>36</v>
      </c>
      <c r="G6" s="50"/>
      <c r="H6" s="31">
        <v>0.03</v>
      </c>
      <c r="I6" s="24"/>
      <c r="J6" s="2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x14ac:dyDescent="0.35">
      <c r="A7" s="20"/>
      <c r="B7" s="23"/>
      <c r="C7" s="79">
        <v>1000000</v>
      </c>
      <c r="D7" s="79">
        <v>40000</v>
      </c>
      <c r="E7" s="24"/>
      <c r="F7" s="50" t="s">
        <v>42</v>
      </c>
      <c r="G7" s="50"/>
      <c r="H7" s="35">
        <f>C10*H6</f>
        <v>0.15</v>
      </c>
      <c r="I7" s="24"/>
      <c r="J7" s="2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x14ac:dyDescent="0.35">
      <c r="A8" s="20"/>
      <c r="B8" s="23"/>
      <c r="C8" s="24"/>
      <c r="D8" s="24"/>
      <c r="E8" s="24"/>
      <c r="F8" s="50" t="s">
        <v>41</v>
      </c>
      <c r="G8" s="50"/>
      <c r="H8" s="81">
        <f>D10*H6</f>
        <v>24000</v>
      </c>
      <c r="I8" s="24"/>
      <c r="J8" s="25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x14ac:dyDescent="0.35">
      <c r="A9" s="20"/>
      <c r="B9" s="23"/>
      <c r="C9" s="29" t="s">
        <v>30</v>
      </c>
      <c r="D9" s="29" t="s">
        <v>31</v>
      </c>
      <c r="E9" s="24"/>
      <c r="F9" s="50" t="s">
        <v>39</v>
      </c>
      <c r="G9" s="50"/>
      <c r="H9" s="35">
        <f>C10*H6*12</f>
        <v>1.7999999999999998</v>
      </c>
      <c r="I9" s="24"/>
      <c r="J9" s="2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x14ac:dyDescent="0.35">
      <c r="A10" s="20"/>
      <c r="B10" s="23"/>
      <c r="C10" s="34">
        <f>C7/100*20/D7</f>
        <v>5</v>
      </c>
      <c r="D10" s="42">
        <f>C7/100*80</f>
        <v>800000</v>
      </c>
      <c r="E10" s="24"/>
      <c r="F10" s="50" t="s">
        <v>40</v>
      </c>
      <c r="G10" s="50"/>
      <c r="H10" s="82">
        <f>D10*H6*12</f>
        <v>288000</v>
      </c>
      <c r="I10" s="24"/>
      <c r="J10" s="25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x14ac:dyDescent="0.35">
      <c r="A11" s="20"/>
      <c r="B11" s="23"/>
      <c r="C11" s="24"/>
      <c r="D11" s="24"/>
      <c r="E11" s="24"/>
      <c r="F11" s="24"/>
      <c r="G11" s="24"/>
      <c r="H11" s="41"/>
      <c r="I11" s="24"/>
      <c r="J11" s="2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x14ac:dyDescent="0.35">
      <c r="A12" s="20"/>
      <c r="B12" s="23"/>
      <c r="C12" s="39" t="s">
        <v>32</v>
      </c>
      <c r="D12" s="39" t="s">
        <v>33</v>
      </c>
      <c r="E12" s="24"/>
      <c r="F12" s="59" t="s">
        <v>37</v>
      </c>
      <c r="G12" s="60"/>
      <c r="H12" s="36">
        <f>C10+H9</f>
        <v>6.8</v>
      </c>
      <c r="I12" s="24"/>
      <c r="J12" s="2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x14ac:dyDescent="0.35">
      <c r="A13" s="20"/>
      <c r="B13" s="23"/>
      <c r="C13" s="40">
        <v>15</v>
      </c>
      <c r="D13" s="40">
        <v>5</v>
      </c>
      <c r="E13" s="24"/>
      <c r="F13" s="59" t="s">
        <v>38</v>
      </c>
      <c r="G13" s="60"/>
      <c r="H13" s="81">
        <f>D10+H10</f>
        <v>1088000</v>
      </c>
      <c r="I13" s="24"/>
      <c r="J13" s="25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x14ac:dyDescent="0.35">
      <c r="A14" s="20"/>
      <c r="B14" s="23"/>
      <c r="C14" s="24"/>
      <c r="D14" s="24"/>
      <c r="E14" s="24"/>
      <c r="F14" s="24"/>
      <c r="G14" s="24"/>
      <c r="H14" s="24"/>
      <c r="I14" s="24"/>
      <c r="J14" s="25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x14ac:dyDescent="0.35">
      <c r="A15" s="20"/>
      <c r="B15" s="23"/>
      <c r="C15" s="50" t="s">
        <v>34</v>
      </c>
      <c r="D15" s="50" t="s">
        <v>35</v>
      </c>
      <c r="E15" s="24"/>
      <c r="F15" s="50" t="s">
        <v>46</v>
      </c>
      <c r="G15" s="50" t="s">
        <v>45</v>
      </c>
      <c r="H15" s="50" t="s">
        <v>43</v>
      </c>
      <c r="I15" s="57" t="s">
        <v>44</v>
      </c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x14ac:dyDescent="0.35">
      <c r="A16" s="20"/>
      <c r="B16" s="23"/>
      <c r="C16" s="50"/>
      <c r="D16" s="50"/>
      <c r="E16" s="33"/>
      <c r="F16" s="50"/>
      <c r="G16" s="50"/>
      <c r="H16" s="50"/>
      <c r="I16" s="58"/>
      <c r="J16" s="2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x14ac:dyDescent="0.35">
      <c r="A17" s="20"/>
      <c r="B17" s="23"/>
      <c r="C17" s="80">
        <v>20000</v>
      </c>
      <c r="D17" s="80">
        <f>($H$12*C17)+$H$13</f>
        <v>1224000</v>
      </c>
      <c r="E17" s="47"/>
      <c r="F17" s="80">
        <f>(D17-$C$7)/100*(100-$C$13)+$C$7</f>
        <v>1190400</v>
      </c>
      <c r="G17" s="80">
        <f>F17/100*(100-$D$13)</f>
        <v>1130880</v>
      </c>
      <c r="H17" s="80">
        <f>G17-$C$7</f>
        <v>130880</v>
      </c>
      <c r="I17" s="30">
        <f>(G17-$C$7)/$C$7</f>
        <v>0.13088</v>
      </c>
      <c r="J17" s="2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x14ac:dyDescent="0.35">
      <c r="A18" s="20"/>
      <c r="B18" s="23"/>
      <c r="C18" s="80">
        <v>40000</v>
      </c>
      <c r="D18" s="80">
        <f>($H$12*C18)+$H$13</f>
        <v>1360000</v>
      </c>
      <c r="E18" s="48"/>
      <c r="F18" s="80">
        <f>(D18-$C$7)/100*(100-$C$13)+$C$7</f>
        <v>1306000</v>
      </c>
      <c r="G18" s="80">
        <f t="shared" ref="G18:G20" si="0">F18/100*(100-$D$13)</f>
        <v>1240700</v>
      </c>
      <c r="H18" s="80">
        <f t="shared" ref="H18:H20" si="1">G18-$C$7</f>
        <v>240700</v>
      </c>
      <c r="I18" s="30">
        <f t="shared" ref="I18:I20" si="2">(G18-$C$7)/$C$7</f>
        <v>0.2407</v>
      </c>
      <c r="J18" s="2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x14ac:dyDescent="0.35">
      <c r="A19" s="20"/>
      <c r="B19" s="23"/>
      <c r="C19" s="80">
        <v>60000</v>
      </c>
      <c r="D19" s="80">
        <f t="shared" ref="D19:D20" si="3">($H$12*C19)+$H$13</f>
        <v>1496000</v>
      </c>
      <c r="E19" s="48"/>
      <c r="F19" s="80">
        <f t="shared" ref="F19:F20" si="4">(D19-$C$7)/100*(100-$C$13)+$C$7</f>
        <v>1421600</v>
      </c>
      <c r="G19" s="80">
        <f t="shared" si="0"/>
        <v>1350520</v>
      </c>
      <c r="H19" s="80">
        <f t="shared" si="1"/>
        <v>350520</v>
      </c>
      <c r="I19" s="30">
        <f t="shared" si="2"/>
        <v>0.35052</v>
      </c>
      <c r="J19" s="2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x14ac:dyDescent="0.35">
      <c r="A20" s="20"/>
      <c r="B20" s="23"/>
      <c r="C20" s="80">
        <v>90000</v>
      </c>
      <c r="D20" s="80">
        <f t="shared" si="3"/>
        <v>1700000</v>
      </c>
      <c r="E20" s="48"/>
      <c r="F20" s="80">
        <f t="shared" si="4"/>
        <v>1595000</v>
      </c>
      <c r="G20" s="80">
        <f t="shared" si="0"/>
        <v>1515250</v>
      </c>
      <c r="H20" s="80">
        <f t="shared" si="1"/>
        <v>515250</v>
      </c>
      <c r="I20" s="30">
        <f t="shared" si="2"/>
        <v>0.51524999999999999</v>
      </c>
      <c r="J20" s="2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5" thickBot="1" x14ac:dyDescent="0.4">
      <c r="A21" s="20"/>
      <c r="B21" s="26"/>
      <c r="C21" s="27"/>
      <c r="D21" s="27"/>
      <c r="E21" s="27"/>
      <c r="F21" s="27"/>
      <c r="G21" s="27"/>
      <c r="H21" s="27"/>
      <c r="I21" s="27"/>
      <c r="J21" s="28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x14ac:dyDescent="0.3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" thickBot="1" x14ac:dyDescent="0.4">
      <c r="A23" s="20"/>
      <c r="B23" s="20"/>
      <c r="C23" s="20"/>
      <c r="D23" s="20"/>
      <c r="E23" s="20"/>
      <c r="F23" s="24"/>
      <c r="G23" s="24"/>
      <c r="H23" s="2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4.5" customHeight="1" x14ac:dyDescent="0.35">
      <c r="A24" s="20"/>
      <c r="B24" s="51" t="s">
        <v>27</v>
      </c>
      <c r="C24" s="52"/>
      <c r="D24" s="52"/>
      <c r="E24" s="52"/>
      <c r="F24" s="52"/>
      <c r="G24" s="52"/>
      <c r="H24" s="52"/>
      <c r="I24" s="52"/>
      <c r="J24" s="5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5" customHeight="1" thickBot="1" x14ac:dyDescent="0.4">
      <c r="A25" s="20"/>
      <c r="B25" s="54"/>
      <c r="C25" s="55"/>
      <c r="D25" s="55"/>
      <c r="E25" s="55"/>
      <c r="F25" s="55"/>
      <c r="G25" s="55"/>
      <c r="H25" s="55"/>
      <c r="I25" s="55"/>
      <c r="J25" s="5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5" thickBot="1" x14ac:dyDescent="0.4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x14ac:dyDescent="0.35">
      <c r="A27" s="20"/>
      <c r="B27" s="21"/>
      <c r="C27" s="22"/>
      <c r="D27" s="22"/>
      <c r="E27" s="22"/>
      <c r="F27" s="22"/>
      <c r="G27" s="22"/>
      <c r="H27" s="22"/>
      <c r="I27" s="22"/>
      <c r="J27" s="3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x14ac:dyDescent="0.35">
      <c r="A28" s="20"/>
      <c r="B28" s="23"/>
      <c r="C28" s="29" t="s">
        <v>28</v>
      </c>
      <c r="D28" s="29" t="s">
        <v>29</v>
      </c>
      <c r="E28" s="24"/>
      <c r="F28" s="50" t="s">
        <v>36</v>
      </c>
      <c r="G28" s="50"/>
      <c r="H28" s="31">
        <v>0.03</v>
      </c>
      <c r="I28" s="24"/>
      <c r="J28" s="2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x14ac:dyDescent="0.35">
      <c r="A29" s="20"/>
      <c r="B29" s="23"/>
      <c r="C29" s="79">
        <v>1000000</v>
      </c>
      <c r="D29" s="79">
        <v>40000</v>
      </c>
      <c r="E29" s="24"/>
      <c r="F29" s="50" t="s">
        <v>42</v>
      </c>
      <c r="G29" s="50"/>
      <c r="H29" s="35">
        <f>C32*H28</f>
        <v>0.6</v>
      </c>
      <c r="I29" s="24"/>
      <c r="J29" s="25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x14ac:dyDescent="0.35">
      <c r="A30" s="20"/>
      <c r="B30" s="23"/>
      <c r="C30" s="24"/>
      <c r="D30" s="24"/>
      <c r="E30" s="24"/>
      <c r="F30" s="50" t="s">
        <v>41</v>
      </c>
      <c r="G30" s="50"/>
      <c r="H30" s="81">
        <f>D32*H28</f>
        <v>6000</v>
      </c>
      <c r="I30" s="24"/>
      <c r="J30" s="2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x14ac:dyDescent="0.35">
      <c r="A31" s="20"/>
      <c r="B31" s="23"/>
      <c r="C31" s="29" t="s">
        <v>30</v>
      </c>
      <c r="D31" s="29" t="s">
        <v>31</v>
      </c>
      <c r="E31" s="24"/>
      <c r="F31" s="50" t="s">
        <v>39</v>
      </c>
      <c r="G31" s="50"/>
      <c r="H31" s="35">
        <f>H29*12</f>
        <v>7.1999999999999993</v>
      </c>
      <c r="I31" s="24"/>
      <c r="J31" s="25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x14ac:dyDescent="0.35">
      <c r="A32" s="20"/>
      <c r="B32" s="23"/>
      <c r="C32" s="34">
        <f>C29/100*80/D29</f>
        <v>20</v>
      </c>
      <c r="D32" s="42">
        <f>C29/100*20</f>
        <v>200000</v>
      </c>
      <c r="E32" s="24"/>
      <c r="F32" s="50" t="s">
        <v>40</v>
      </c>
      <c r="G32" s="50"/>
      <c r="H32" s="82">
        <f>H30*12</f>
        <v>72000</v>
      </c>
      <c r="I32" s="24"/>
      <c r="J32" s="2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x14ac:dyDescent="0.35">
      <c r="A33" s="20"/>
      <c r="B33" s="23"/>
      <c r="C33" s="24"/>
      <c r="D33" s="24"/>
      <c r="E33" s="24"/>
      <c r="F33" s="24"/>
      <c r="G33" s="24"/>
      <c r="H33" s="41"/>
      <c r="I33" s="24"/>
      <c r="J33" s="2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x14ac:dyDescent="0.35">
      <c r="A34" s="20"/>
      <c r="B34" s="23"/>
      <c r="C34" s="43" t="s">
        <v>32</v>
      </c>
      <c r="D34" s="43" t="s">
        <v>33</v>
      </c>
      <c r="E34" s="24"/>
      <c r="F34" s="59" t="s">
        <v>37</v>
      </c>
      <c r="G34" s="60"/>
      <c r="H34" s="36">
        <f>C32+H31</f>
        <v>27.2</v>
      </c>
      <c r="I34" s="24"/>
      <c r="J34" s="2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x14ac:dyDescent="0.35">
      <c r="A35" s="20"/>
      <c r="B35" s="23"/>
      <c r="C35" s="40">
        <v>15</v>
      </c>
      <c r="D35" s="40">
        <v>5</v>
      </c>
      <c r="E35" s="24"/>
      <c r="F35" s="59" t="s">
        <v>38</v>
      </c>
      <c r="G35" s="60"/>
      <c r="H35" s="81">
        <f>D32+H32</f>
        <v>272000</v>
      </c>
      <c r="I35" s="24"/>
      <c r="J35" s="25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x14ac:dyDescent="0.35">
      <c r="A36" s="20"/>
      <c r="B36" s="23"/>
      <c r="C36" s="24"/>
      <c r="D36" s="24"/>
      <c r="E36" s="24"/>
      <c r="F36" s="24"/>
      <c r="G36" s="24"/>
      <c r="H36" s="24"/>
      <c r="I36" s="24"/>
      <c r="J36" s="25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x14ac:dyDescent="0.35">
      <c r="A37" s="20"/>
      <c r="B37" s="23"/>
      <c r="C37" s="50" t="s">
        <v>34</v>
      </c>
      <c r="D37" s="50" t="s">
        <v>35</v>
      </c>
      <c r="E37" s="24"/>
      <c r="F37" s="50" t="s">
        <v>46</v>
      </c>
      <c r="G37" s="50" t="s">
        <v>45</v>
      </c>
      <c r="H37" s="50" t="s">
        <v>43</v>
      </c>
      <c r="I37" s="57" t="s">
        <v>44</v>
      </c>
      <c r="J37" s="25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x14ac:dyDescent="0.35">
      <c r="A38" s="20"/>
      <c r="B38" s="23"/>
      <c r="C38" s="50"/>
      <c r="D38" s="50"/>
      <c r="E38" s="33"/>
      <c r="F38" s="50"/>
      <c r="G38" s="50"/>
      <c r="H38" s="50"/>
      <c r="I38" s="58"/>
      <c r="J38" s="2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x14ac:dyDescent="0.35">
      <c r="A39" s="20"/>
      <c r="B39" s="23"/>
      <c r="C39" s="80">
        <v>20000</v>
      </c>
      <c r="D39" s="80">
        <f>($H$34*C39)+$H$35</f>
        <v>816000</v>
      </c>
      <c r="E39" s="47"/>
      <c r="F39" s="80">
        <f>D39</f>
        <v>816000</v>
      </c>
      <c r="G39" s="80">
        <f>F39/100*(100-$D$35)</f>
        <v>775200</v>
      </c>
      <c r="H39" s="80">
        <f>G39-$C$29</f>
        <v>-224800</v>
      </c>
      <c r="I39" s="30">
        <f>(G39-$C$29)/$C$29</f>
        <v>-0.2248</v>
      </c>
      <c r="J39" s="25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x14ac:dyDescent="0.35">
      <c r="A40" s="20"/>
      <c r="B40" s="23"/>
      <c r="C40" s="80">
        <v>40000</v>
      </c>
      <c r="D40" s="80">
        <f t="shared" ref="D40:D42" si="5">($H$34*C40)+$H$35</f>
        <v>1360000</v>
      </c>
      <c r="E40" s="48"/>
      <c r="F40" s="80">
        <f>(D40-$C$29)/100*(100-$C$35)+$C$29</f>
        <v>1306000</v>
      </c>
      <c r="G40" s="80">
        <f t="shared" ref="G40:G42" si="6">F40/100*(100-$D$35)</f>
        <v>1240700</v>
      </c>
      <c r="H40" s="80">
        <f t="shared" ref="H40:H42" si="7">G40-$C$29</f>
        <v>240700</v>
      </c>
      <c r="I40" s="30">
        <f t="shared" ref="I40:I42" si="8">(G40-$C$29)/$C$29</f>
        <v>0.2407</v>
      </c>
      <c r="J40" s="25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x14ac:dyDescent="0.35">
      <c r="A41" s="20"/>
      <c r="B41" s="23"/>
      <c r="C41" s="80">
        <v>60000</v>
      </c>
      <c r="D41" s="80">
        <f t="shared" si="5"/>
        <v>1904000</v>
      </c>
      <c r="E41" s="48"/>
      <c r="F41" s="80">
        <f t="shared" ref="F41:F42" si="9">(D41-$C$29)/100*(100-$C$35)+$C$29</f>
        <v>1768400</v>
      </c>
      <c r="G41" s="80">
        <f t="shared" si="6"/>
        <v>1679980</v>
      </c>
      <c r="H41" s="80">
        <f t="shared" si="7"/>
        <v>679980</v>
      </c>
      <c r="I41" s="30">
        <f t="shared" si="8"/>
        <v>0.67998000000000003</v>
      </c>
      <c r="J41" s="25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x14ac:dyDescent="0.35">
      <c r="A42" s="20"/>
      <c r="B42" s="23"/>
      <c r="C42" s="80">
        <v>90000</v>
      </c>
      <c r="D42" s="80">
        <f t="shared" si="5"/>
        <v>2720000</v>
      </c>
      <c r="E42" s="48"/>
      <c r="F42" s="80">
        <f t="shared" si="9"/>
        <v>2462000</v>
      </c>
      <c r="G42" s="80">
        <f t="shared" si="6"/>
        <v>2338900</v>
      </c>
      <c r="H42" s="80">
        <f t="shared" si="7"/>
        <v>1338900</v>
      </c>
      <c r="I42" s="30">
        <f t="shared" si="8"/>
        <v>1.3389</v>
      </c>
      <c r="J42" s="25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5" thickBot="1" x14ac:dyDescent="0.4">
      <c r="A43" s="20"/>
      <c r="B43" s="26"/>
      <c r="C43" s="27"/>
      <c r="D43" s="27"/>
      <c r="E43" s="27"/>
      <c r="F43" s="27"/>
      <c r="G43" s="27"/>
      <c r="H43" s="27"/>
      <c r="I43" s="27"/>
      <c r="J43" s="28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x14ac:dyDescent="0.3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x14ac:dyDescent="0.35">
      <c r="A45" s="20"/>
      <c r="B45" s="20"/>
      <c r="C45" s="49" t="s">
        <v>47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x14ac:dyDescent="0.3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x14ac:dyDescent="0.3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x14ac:dyDescent="0.3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</sheetData>
  <mergeCells count="28">
    <mergeCell ref="B2:J3"/>
    <mergeCell ref="C15:C16"/>
    <mergeCell ref="D15:D16"/>
    <mergeCell ref="F15:F16"/>
    <mergeCell ref="G15:G16"/>
    <mergeCell ref="H15:H16"/>
    <mergeCell ref="I15:I16"/>
    <mergeCell ref="F7:G7"/>
    <mergeCell ref="F8:G8"/>
    <mergeCell ref="F9:G9"/>
    <mergeCell ref="F10:G10"/>
    <mergeCell ref="F6:G6"/>
    <mergeCell ref="F12:G12"/>
    <mergeCell ref="F13:G13"/>
    <mergeCell ref="C37:C38"/>
    <mergeCell ref="D37:D38"/>
    <mergeCell ref="F37:F38"/>
    <mergeCell ref="G37:G38"/>
    <mergeCell ref="B24:J25"/>
    <mergeCell ref="F28:G28"/>
    <mergeCell ref="F29:G29"/>
    <mergeCell ref="F30:G30"/>
    <mergeCell ref="F31:G31"/>
    <mergeCell ref="H37:H38"/>
    <mergeCell ref="I37:I38"/>
    <mergeCell ref="F32:G32"/>
    <mergeCell ref="F34:G34"/>
    <mergeCell ref="F35:G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D185-446A-4A7F-A547-57A9D3278C20}">
  <dimension ref="A1:T96"/>
  <sheetViews>
    <sheetView topLeftCell="A2" zoomScale="80" zoomScaleNormal="80" workbookViewId="0">
      <selection activeCell="L14" sqref="L14"/>
    </sheetView>
  </sheetViews>
  <sheetFormatPr defaultRowHeight="14.5" x14ac:dyDescent="0.35"/>
  <cols>
    <col min="1" max="1" width="3.1796875" customWidth="1"/>
    <col min="2" max="2" width="20.6328125" customWidth="1"/>
    <col min="3" max="3" width="10.6328125" customWidth="1"/>
    <col min="4" max="8" width="20.6328125" customWidth="1"/>
    <col min="9" max="9" width="18.81640625" customWidth="1"/>
  </cols>
  <sheetData>
    <row r="1" spans="1:20" ht="14.5" customHeight="1" x14ac:dyDescent="0.35">
      <c r="A1" s="44"/>
      <c r="B1" s="44"/>
      <c r="C1" s="44"/>
      <c r="D1" s="44"/>
      <c r="E1" s="44"/>
      <c r="F1" s="44"/>
      <c r="G1" s="44"/>
      <c r="H1" s="44"/>
      <c r="I1" s="44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37" customHeight="1" x14ac:dyDescent="0.35">
      <c r="A2" s="44"/>
      <c r="B2" s="78" t="s">
        <v>14</v>
      </c>
      <c r="C2" s="78"/>
      <c r="D2" s="78"/>
      <c r="E2" s="78"/>
      <c r="F2" s="78"/>
      <c r="G2" s="78"/>
      <c r="H2" s="78"/>
      <c r="I2" s="7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 thickBot="1" x14ac:dyDescent="0.4">
      <c r="A3" s="20"/>
      <c r="B3" s="38"/>
      <c r="C3" s="38"/>
      <c r="D3" s="38"/>
      <c r="E3" s="38"/>
      <c r="F3" s="38"/>
      <c r="G3" s="38"/>
      <c r="H3" s="38"/>
      <c r="I3" s="3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4.5" customHeight="1" x14ac:dyDescent="0.35">
      <c r="A4" s="20"/>
      <c r="B4" s="10"/>
      <c r="C4" s="11"/>
      <c r="D4" s="11"/>
      <c r="E4" s="11"/>
      <c r="F4" s="11"/>
      <c r="G4" s="11"/>
      <c r="H4" s="74"/>
      <c r="I4" s="75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29" customHeight="1" x14ac:dyDescent="0.35">
      <c r="A5" s="20"/>
      <c r="B5" s="15" t="s">
        <v>15</v>
      </c>
      <c r="C5" s="66">
        <v>1000000</v>
      </c>
      <c r="D5" s="67"/>
      <c r="E5" s="16"/>
      <c r="F5" s="45"/>
      <c r="G5" s="45"/>
      <c r="H5" s="76"/>
      <c r="I5" s="77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x14ac:dyDescent="0.35">
      <c r="A6" s="20"/>
      <c r="B6" s="14"/>
      <c r="C6" s="45"/>
      <c r="D6" s="45"/>
      <c r="E6" s="46"/>
      <c r="F6" s="45"/>
      <c r="G6" s="45"/>
      <c r="H6" s="76"/>
      <c r="I6" s="77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35">
      <c r="A7" s="20"/>
      <c r="B7" s="4" t="s">
        <v>16</v>
      </c>
      <c r="C7" s="43" t="s">
        <v>7</v>
      </c>
      <c r="D7" s="43" t="s">
        <v>8</v>
      </c>
      <c r="E7" s="2">
        <v>0.3</v>
      </c>
      <c r="F7" s="43" t="s">
        <v>17</v>
      </c>
      <c r="G7" s="17" t="s">
        <v>18</v>
      </c>
      <c r="H7" s="17" t="s">
        <v>19</v>
      </c>
      <c r="I7" s="5" t="s">
        <v>20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35">
      <c r="A8" s="20"/>
      <c r="B8" s="6" t="s">
        <v>0</v>
      </c>
      <c r="C8" s="1">
        <v>80</v>
      </c>
      <c r="D8" s="3">
        <f>C5/100*C8</f>
        <v>800000</v>
      </c>
      <c r="E8" s="9">
        <f>D8*E7</f>
        <v>240000</v>
      </c>
      <c r="F8" s="3">
        <v>29356</v>
      </c>
      <c r="G8" s="18">
        <f t="shared" ref="G8:G18" si="0">E8/F8</f>
        <v>8.1755007494209018</v>
      </c>
      <c r="H8" s="18" t="s">
        <v>10</v>
      </c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35">
      <c r="A9" s="20"/>
      <c r="B9" s="6" t="s">
        <v>1</v>
      </c>
      <c r="C9" s="1">
        <v>2</v>
      </c>
      <c r="D9" s="3">
        <f>C5/100*C9</f>
        <v>20000</v>
      </c>
      <c r="E9" s="9">
        <f>D9*E7</f>
        <v>6000</v>
      </c>
      <c r="F9" s="3">
        <v>1800</v>
      </c>
      <c r="G9" s="18">
        <f t="shared" si="0"/>
        <v>3.3333333333333335</v>
      </c>
      <c r="H9" s="18" t="s">
        <v>10</v>
      </c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35">
      <c r="A10" s="20"/>
      <c r="B10" s="6" t="s">
        <v>2</v>
      </c>
      <c r="C10" s="1">
        <v>2</v>
      </c>
      <c r="D10" s="3">
        <f>C5/100*C10</f>
        <v>20000</v>
      </c>
      <c r="E10" s="9">
        <f>D10*E7</f>
        <v>6000</v>
      </c>
      <c r="F10" s="3">
        <v>280</v>
      </c>
      <c r="G10" s="18">
        <f t="shared" si="0"/>
        <v>21.428571428571427</v>
      </c>
      <c r="H10" s="18" t="s">
        <v>10</v>
      </c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x14ac:dyDescent="0.35">
      <c r="A11" s="20"/>
      <c r="B11" s="6" t="s">
        <v>3</v>
      </c>
      <c r="C11" s="1">
        <v>2</v>
      </c>
      <c r="D11" s="3">
        <f>C5/100*C11</f>
        <v>20000</v>
      </c>
      <c r="E11" s="9">
        <f>D11*E7</f>
        <v>6000</v>
      </c>
      <c r="F11" s="3">
        <v>13</v>
      </c>
      <c r="G11" s="18">
        <f t="shared" si="0"/>
        <v>461.53846153846155</v>
      </c>
      <c r="H11" s="18" t="s">
        <v>21</v>
      </c>
      <c r="I11" s="19"/>
      <c r="J11" s="37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35">
      <c r="A12" s="20"/>
      <c r="B12" s="6" t="s">
        <v>4</v>
      </c>
      <c r="C12" s="1">
        <v>2</v>
      </c>
      <c r="D12" s="3">
        <f>C5/100*C12</f>
        <v>20000</v>
      </c>
      <c r="E12" s="9">
        <f>D12*E7</f>
        <v>6000</v>
      </c>
      <c r="F12" s="3">
        <v>1</v>
      </c>
      <c r="G12" s="18">
        <f t="shared" si="0"/>
        <v>6000</v>
      </c>
      <c r="H12" s="18" t="s">
        <v>10</v>
      </c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x14ac:dyDescent="0.35">
      <c r="A13" s="20"/>
      <c r="B13" s="6" t="s">
        <v>5</v>
      </c>
      <c r="C13" s="1">
        <v>2</v>
      </c>
      <c r="D13" s="3">
        <f>C5/100*C13</f>
        <v>20000</v>
      </c>
      <c r="E13" s="9">
        <f>D13*E7</f>
        <v>6000</v>
      </c>
      <c r="F13" s="3">
        <v>0.3</v>
      </c>
      <c r="G13" s="18">
        <f t="shared" si="0"/>
        <v>20000</v>
      </c>
      <c r="H13" s="18" t="s">
        <v>11</v>
      </c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35">
      <c r="A14" s="20"/>
      <c r="B14" s="6" t="s">
        <v>6</v>
      </c>
      <c r="C14" s="1">
        <v>2</v>
      </c>
      <c r="D14" s="3">
        <f>C5/100*C14</f>
        <v>20000</v>
      </c>
      <c r="E14" s="9">
        <f>D14*E7</f>
        <v>6000</v>
      </c>
      <c r="F14" s="3">
        <v>2</v>
      </c>
      <c r="G14" s="18">
        <f t="shared" si="0"/>
        <v>3000</v>
      </c>
      <c r="H14" s="18" t="s">
        <v>11</v>
      </c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x14ac:dyDescent="0.35">
      <c r="A15" s="20"/>
      <c r="B15" s="6" t="s">
        <v>12</v>
      </c>
      <c r="C15" s="1">
        <v>2</v>
      </c>
      <c r="D15" s="3">
        <f>C5/100*C15</f>
        <v>20000</v>
      </c>
      <c r="E15" s="9">
        <f>D15*E7</f>
        <v>6000</v>
      </c>
      <c r="F15" s="3">
        <v>2</v>
      </c>
      <c r="G15" s="18">
        <f t="shared" si="0"/>
        <v>3000</v>
      </c>
      <c r="H15" s="18" t="s">
        <v>10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x14ac:dyDescent="0.35">
      <c r="A16" s="20"/>
      <c r="B16" s="6" t="s">
        <v>13</v>
      </c>
      <c r="C16" s="1">
        <v>2</v>
      </c>
      <c r="D16" s="3">
        <f>C5/100*C16</f>
        <v>20000</v>
      </c>
      <c r="E16" s="9">
        <f>D16*E7</f>
        <v>6000</v>
      </c>
      <c r="F16" s="3">
        <v>1</v>
      </c>
      <c r="G16" s="18">
        <f t="shared" si="0"/>
        <v>6000</v>
      </c>
      <c r="H16" s="18" t="s">
        <v>11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35">
      <c r="A17" s="20"/>
      <c r="B17" s="6"/>
      <c r="C17" s="1">
        <v>0</v>
      </c>
      <c r="D17" s="3">
        <f>C5/100*C17</f>
        <v>0</v>
      </c>
      <c r="E17" s="9">
        <f>D17*E7</f>
        <v>0</v>
      </c>
      <c r="F17" s="3">
        <v>1</v>
      </c>
      <c r="G17" s="18">
        <f t="shared" si="0"/>
        <v>0</v>
      </c>
      <c r="H17" s="18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x14ac:dyDescent="0.35">
      <c r="A18" s="20"/>
      <c r="B18" s="6"/>
      <c r="C18" s="1">
        <v>0</v>
      </c>
      <c r="D18" s="3">
        <f>C5/100*C18</f>
        <v>0</v>
      </c>
      <c r="E18" s="9">
        <f>D18*E7</f>
        <v>0</v>
      </c>
      <c r="F18" s="3">
        <v>1</v>
      </c>
      <c r="G18" s="18">
        <f t="shared" si="0"/>
        <v>0</v>
      </c>
      <c r="H18" s="18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35">
      <c r="A19" s="20"/>
      <c r="B19" s="8" t="s">
        <v>9</v>
      </c>
      <c r="C19" s="64">
        <f>C5-E19</f>
        <v>712000</v>
      </c>
      <c r="D19" s="65"/>
      <c r="E19" s="64">
        <f>SUM(E8:E18)</f>
        <v>288000</v>
      </c>
      <c r="F19" s="72"/>
      <c r="G19" s="72"/>
      <c r="H19" s="72"/>
      <c r="I19" s="7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" thickBot="1" x14ac:dyDescent="0.4">
      <c r="A20" s="20"/>
      <c r="B20" s="61" t="s">
        <v>22</v>
      </c>
      <c r="C20" s="62"/>
      <c r="D20" s="62"/>
      <c r="E20" s="69" t="s">
        <v>23</v>
      </c>
      <c r="F20" s="70"/>
      <c r="G20" s="70"/>
      <c r="H20" s="70"/>
      <c r="I20" s="7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9" customHeight="1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35">
      <c r="A22" s="20"/>
      <c r="B22" s="10"/>
      <c r="C22" s="11"/>
      <c r="D22" s="11"/>
      <c r="E22" s="11"/>
      <c r="F22" s="11"/>
      <c r="G22" s="1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29" customHeight="1" x14ac:dyDescent="0.35">
      <c r="A23" s="20"/>
      <c r="B23" s="15" t="s">
        <v>15</v>
      </c>
      <c r="C23" s="68">
        <f>C5</f>
        <v>1000000</v>
      </c>
      <c r="D23" s="68"/>
      <c r="E23" s="46"/>
      <c r="F23" s="45"/>
      <c r="G23" s="1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35">
      <c r="A24" s="20"/>
      <c r="B24" s="14"/>
      <c r="C24" s="45"/>
      <c r="D24" s="45"/>
      <c r="E24" s="46"/>
      <c r="F24" s="45"/>
      <c r="G24" s="1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35">
      <c r="A25" s="20"/>
      <c r="B25" s="4" t="s">
        <v>24</v>
      </c>
      <c r="C25" s="43" t="s">
        <v>7</v>
      </c>
      <c r="D25" s="43" t="s">
        <v>8</v>
      </c>
      <c r="E25" s="2">
        <v>0.5</v>
      </c>
      <c r="F25" s="43" t="s">
        <v>17</v>
      </c>
      <c r="G25" s="5" t="s">
        <v>18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x14ac:dyDescent="0.35">
      <c r="A26" s="20"/>
      <c r="B26" s="6" t="s">
        <v>0</v>
      </c>
      <c r="C26" s="1">
        <f t="shared" ref="C26:C36" si="1">C8</f>
        <v>80</v>
      </c>
      <c r="D26" s="3">
        <f>C23/100*C26</f>
        <v>800000</v>
      </c>
      <c r="E26" s="9">
        <f>D26*E25</f>
        <v>400000</v>
      </c>
      <c r="F26" s="3">
        <v>29000</v>
      </c>
      <c r="G26" s="7">
        <f t="shared" ref="G26:G36" si="2">E26/F26</f>
        <v>13.793103448275861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x14ac:dyDescent="0.35">
      <c r="A27" s="20"/>
      <c r="B27" s="6" t="s">
        <v>1</v>
      </c>
      <c r="C27" s="1">
        <f t="shared" si="1"/>
        <v>2</v>
      </c>
      <c r="D27" s="3">
        <f>C23/100*C27</f>
        <v>20000</v>
      </c>
      <c r="E27" s="9">
        <f>D27*E25</f>
        <v>10000</v>
      </c>
      <c r="F27" s="3">
        <v>1800</v>
      </c>
      <c r="G27" s="7">
        <f t="shared" si="2"/>
        <v>5.5555555555555554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35">
      <c r="A28" s="20"/>
      <c r="B28" s="6" t="s">
        <v>2</v>
      </c>
      <c r="C28" s="1">
        <f t="shared" si="1"/>
        <v>2</v>
      </c>
      <c r="D28" s="3">
        <f>C23/100*C28</f>
        <v>20000</v>
      </c>
      <c r="E28" s="9">
        <f>D28*E25</f>
        <v>10000</v>
      </c>
      <c r="F28" s="3">
        <v>280</v>
      </c>
      <c r="G28" s="7">
        <f t="shared" si="2"/>
        <v>35.714285714285715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x14ac:dyDescent="0.35">
      <c r="A29" s="20"/>
      <c r="B29" s="6" t="s">
        <v>3</v>
      </c>
      <c r="C29" s="1">
        <f t="shared" si="1"/>
        <v>2</v>
      </c>
      <c r="D29" s="3">
        <f>C23/100*C29</f>
        <v>20000</v>
      </c>
      <c r="E29" s="9">
        <f>D29*E25</f>
        <v>10000</v>
      </c>
      <c r="F29" s="3">
        <v>13</v>
      </c>
      <c r="G29" s="7">
        <f t="shared" si="2"/>
        <v>769.23076923076928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x14ac:dyDescent="0.35">
      <c r="A30" s="20"/>
      <c r="B30" s="6" t="s">
        <v>4</v>
      </c>
      <c r="C30" s="1">
        <f t="shared" si="1"/>
        <v>2</v>
      </c>
      <c r="D30" s="3">
        <f>C23/100*C30</f>
        <v>20000</v>
      </c>
      <c r="E30" s="9">
        <f>D30*E25</f>
        <v>10000</v>
      </c>
      <c r="F30" s="3">
        <v>1</v>
      </c>
      <c r="G30" s="7">
        <f t="shared" si="2"/>
        <v>10000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35">
      <c r="A31" s="20"/>
      <c r="B31" s="6" t="s">
        <v>5</v>
      </c>
      <c r="C31" s="1">
        <f t="shared" si="1"/>
        <v>2</v>
      </c>
      <c r="D31" s="3">
        <f>C23/100*C31</f>
        <v>20000</v>
      </c>
      <c r="E31" s="9">
        <f>D31*E25</f>
        <v>10000</v>
      </c>
      <c r="F31" s="3">
        <v>0.3</v>
      </c>
      <c r="G31" s="7">
        <f t="shared" si="2"/>
        <v>33333.333333333336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35">
      <c r="A32" s="20"/>
      <c r="B32" s="6" t="s">
        <v>6</v>
      </c>
      <c r="C32" s="1">
        <f t="shared" si="1"/>
        <v>2</v>
      </c>
      <c r="D32" s="3">
        <f>C23/100*C32</f>
        <v>20000</v>
      </c>
      <c r="E32" s="9">
        <f>D32*E25</f>
        <v>10000</v>
      </c>
      <c r="F32" s="3">
        <v>2</v>
      </c>
      <c r="G32" s="7">
        <f t="shared" si="2"/>
        <v>5000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35">
      <c r="A33" s="20"/>
      <c r="B33" s="6" t="s">
        <v>12</v>
      </c>
      <c r="C33" s="1">
        <f t="shared" si="1"/>
        <v>2</v>
      </c>
      <c r="D33" s="3">
        <f>C23/100*C33</f>
        <v>20000</v>
      </c>
      <c r="E33" s="9">
        <f>D33*E25</f>
        <v>10000</v>
      </c>
      <c r="F33" s="3">
        <v>1</v>
      </c>
      <c r="G33" s="7">
        <f t="shared" si="2"/>
        <v>10000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35">
      <c r="A34" s="20"/>
      <c r="B34" s="6"/>
      <c r="C34" s="1">
        <f t="shared" si="1"/>
        <v>2</v>
      </c>
      <c r="D34" s="3">
        <f>C23/100*C34</f>
        <v>20000</v>
      </c>
      <c r="E34" s="9">
        <f>D34*E25</f>
        <v>10000</v>
      </c>
      <c r="F34" s="3">
        <v>1</v>
      </c>
      <c r="G34" s="7">
        <f t="shared" si="2"/>
        <v>10000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35">
      <c r="A35" s="20"/>
      <c r="B35" s="6"/>
      <c r="C35" s="1">
        <f t="shared" si="1"/>
        <v>0</v>
      </c>
      <c r="D35" s="3">
        <f>C23/100*C35</f>
        <v>0</v>
      </c>
      <c r="E35" s="9">
        <f>D35*E25</f>
        <v>0</v>
      </c>
      <c r="F35" s="3">
        <v>1</v>
      </c>
      <c r="G35" s="7">
        <f t="shared" si="2"/>
        <v>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35">
      <c r="A36" s="20"/>
      <c r="B36" s="6"/>
      <c r="C36" s="1">
        <f t="shared" si="1"/>
        <v>0</v>
      </c>
      <c r="D36" s="3">
        <f>C23/100*C36</f>
        <v>0</v>
      </c>
      <c r="E36" s="9">
        <f>D36*E25</f>
        <v>0</v>
      </c>
      <c r="F36" s="3">
        <v>1</v>
      </c>
      <c r="G36" s="7">
        <f t="shared" si="2"/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35">
      <c r="A37" s="20"/>
      <c r="B37" s="8" t="s">
        <v>9</v>
      </c>
      <c r="C37" s="64">
        <f>C19-E37</f>
        <v>232000</v>
      </c>
      <c r="D37" s="65"/>
      <c r="E37" s="64">
        <f>SUM(E26:E36)</f>
        <v>480000</v>
      </c>
      <c r="F37" s="72"/>
      <c r="G37" s="73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5" thickBot="1" x14ac:dyDescent="0.4">
      <c r="A38" s="20"/>
      <c r="B38" s="61" t="s">
        <v>22</v>
      </c>
      <c r="C38" s="62"/>
      <c r="D38" s="62"/>
      <c r="E38" s="62" t="s">
        <v>23</v>
      </c>
      <c r="F38" s="62"/>
      <c r="G38" s="6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29" customHeight="1" thickBot="1" x14ac:dyDescent="0.4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35">
      <c r="A40" s="20"/>
      <c r="B40" s="10"/>
      <c r="C40" s="11"/>
      <c r="D40" s="11"/>
      <c r="E40" s="11"/>
      <c r="F40" s="11"/>
      <c r="G40" s="1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29" customHeight="1" x14ac:dyDescent="0.35">
      <c r="A41" s="20"/>
      <c r="B41" s="15" t="s">
        <v>15</v>
      </c>
      <c r="C41" s="68">
        <f>C5</f>
        <v>1000000</v>
      </c>
      <c r="D41" s="68"/>
      <c r="E41" s="46"/>
      <c r="F41" s="45"/>
      <c r="G41" s="1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35">
      <c r="A42" s="20"/>
      <c r="B42" s="14"/>
      <c r="C42" s="45"/>
      <c r="D42" s="45"/>
      <c r="E42" s="46"/>
      <c r="F42" s="45"/>
      <c r="G42" s="13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35">
      <c r="A43" s="20"/>
      <c r="B43" s="4" t="s">
        <v>25</v>
      </c>
      <c r="C43" s="43" t="s">
        <v>7</v>
      </c>
      <c r="D43" s="43" t="s">
        <v>8</v>
      </c>
      <c r="E43" s="2">
        <v>0.2</v>
      </c>
      <c r="F43" s="43" t="s">
        <v>17</v>
      </c>
      <c r="G43" s="5" t="s">
        <v>18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35">
      <c r="A44" s="20"/>
      <c r="B44" s="6" t="s">
        <v>0</v>
      </c>
      <c r="C44" s="1">
        <f t="shared" ref="C44:C54" si="3">C26</f>
        <v>80</v>
      </c>
      <c r="D44" s="3">
        <f>C41/100*C44</f>
        <v>800000</v>
      </c>
      <c r="E44" s="9">
        <f>D44*E43</f>
        <v>160000</v>
      </c>
      <c r="F44" s="3">
        <v>29000</v>
      </c>
      <c r="G44" s="7">
        <f t="shared" ref="G44:G54" si="4">E44/F44</f>
        <v>5.5172413793103452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35">
      <c r="A45" s="20"/>
      <c r="B45" s="6" t="s">
        <v>1</v>
      </c>
      <c r="C45" s="1">
        <f t="shared" si="3"/>
        <v>2</v>
      </c>
      <c r="D45" s="3">
        <f>C41/100*C45</f>
        <v>20000</v>
      </c>
      <c r="E45" s="9">
        <f>D45*E43</f>
        <v>4000</v>
      </c>
      <c r="F45" s="3">
        <v>1800</v>
      </c>
      <c r="G45" s="7">
        <f t="shared" si="4"/>
        <v>2.2222222222222223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35">
      <c r="A46" s="20"/>
      <c r="B46" s="6" t="s">
        <v>2</v>
      </c>
      <c r="C46" s="1">
        <f t="shared" si="3"/>
        <v>2</v>
      </c>
      <c r="D46" s="3">
        <f>C41/100*C46</f>
        <v>20000</v>
      </c>
      <c r="E46" s="9">
        <f>D46*E43</f>
        <v>4000</v>
      </c>
      <c r="F46" s="3">
        <v>280</v>
      </c>
      <c r="G46" s="7">
        <f t="shared" si="4"/>
        <v>14.285714285714286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35">
      <c r="A47" s="20"/>
      <c r="B47" s="6" t="s">
        <v>3</v>
      </c>
      <c r="C47" s="1">
        <f t="shared" si="3"/>
        <v>2</v>
      </c>
      <c r="D47" s="3">
        <f>C41/100*C47</f>
        <v>20000</v>
      </c>
      <c r="E47" s="9">
        <f>D47*E43</f>
        <v>4000</v>
      </c>
      <c r="F47" s="3">
        <v>13</v>
      </c>
      <c r="G47" s="7">
        <f t="shared" si="4"/>
        <v>307.69230769230768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35">
      <c r="A48" s="20"/>
      <c r="B48" s="6" t="s">
        <v>4</v>
      </c>
      <c r="C48" s="1">
        <f t="shared" si="3"/>
        <v>2</v>
      </c>
      <c r="D48" s="3">
        <f>C41/100*C48</f>
        <v>20000</v>
      </c>
      <c r="E48" s="9">
        <f>D48*E43</f>
        <v>4000</v>
      </c>
      <c r="F48" s="3">
        <v>1</v>
      </c>
      <c r="G48" s="7">
        <f t="shared" si="4"/>
        <v>4000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35">
      <c r="A49" s="20"/>
      <c r="B49" s="6" t="s">
        <v>5</v>
      </c>
      <c r="C49" s="1">
        <f t="shared" si="3"/>
        <v>2</v>
      </c>
      <c r="D49" s="3">
        <f>C41/100*C49</f>
        <v>20000</v>
      </c>
      <c r="E49" s="9">
        <f>D49*E43</f>
        <v>4000</v>
      </c>
      <c r="F49" s="3">
        <v>0.3</v>
      </c>
      <c r="G49" s="7">
        <f t="shared" si="4"/>
        <v>13333.333333333334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35">
      <c r="A50" s="20"/>
      <c r="B50" s="6" t="s">
        <v>6</v>
      </c>
      <c r="C50" s="1">
        <f t="shared" si="3"/>
        <v>2</v>
      </c>
      <c r="D50" s="3">
        <f>C41/100*C50</f>
        <v>20000</v>
      </c>
      <c r="E50" s="9">
        <f>D50*E43</f>
        <v>4000</v>
      </c>
      <c r="F50" s="3">
        <v>2</v>
      </c>
      <c r="G50" s="7">
        <f t="shared" si="4"/>
        <v>2000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35">
      <c r="A51" s="20"/>
      <c r="B51" s="6" t="s">
        <v>12</v>
      </c>
      <c r="C51" s="1">
        <f t="shared" si="3"/>
        <v>2</v>
      </c>
      <c r="D51" s="3">
        <f>C41/100*C51</f>
        <v>20000</v>
      </c>
      <c r="E51" s="9">
        <f>D51*E43</f>
        <v>4000</v>
      </c>
      <c r="F51" s="3">
        <v>1</v>
      </c>
      <c r="G51" s="7">
        <f t="shared" si="4"/>
        <v>4000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x14ac:dyDescent="0.35">
      <c r="A52" s="20"/>
      <c r="B52" s="6"/>
      <c r="C52" s="1">
        <f t="shared" si="3"/>
        <v>2</v>
      </c>
      <c r="D52" s="3">
        <f>C41/100*C52</f>
        <v>20000</v>
      </c>
      <c r="E52" s="9">
        <f>D52*E43</f>
        <v>4000</v>
      </c>
      <c r="F52" s="3">
        <v>1</v>
      </c>
      <c r="G52" s="7">
        <f t="shared" si="4"/>
        <v>4000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x14ac:dyDescent="0.35">
      <c r="A53" s="20"/>
      <c r="B53" s="6"/>
      <c r="C53" s="1">
        <f t="shared" si="3"/>
        <v>0</v>
      </c>
      <c r="D53" s="3">
        <f>C41/100*C53</f>
        <v>0</v>
      </c>
      <c r="E53" s="9">
        <f>D53*E43</f>
        <v>0</v>
      </c>
      <c r="F53" s="3">
        <v>1</v>
      </c>
      <c r="G53" s="7">
        <f t="shared" si="4"/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x14ac:dyDescent="0.35">
      <c r="A54" s="20"/>
      <c r="B54" s="6"/>
      <c r="C54" s="1">
        <f t="shared" si="3"/>
        <v>0</v>
      </c>
      <c r="D54" s="3">
        <f>C41/100*C54</f>
        <v>0</v>
      </c>
      <c r="E54" s="9">
        <f>D54*E43</f>
        <v>0</v>
      </c>
      <c r="F54" s="3">
        <v>1</v>
      </c>
      <c r="G54" s="7">
        <f t="shared" si="4"/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35">
      <c r="A55" s="20"/>
      <c r="B55" s="8" t="s">
        <v>9</v>
      </c>
      <c r="C55" s="64">
        <f>C37-E55</f>
        <v>40000</v>
      </c>
      <c r="D55" s="65"/>
      <c r="E55" s="64">
        <f>SUM(E44:E54)</f>
        <v>192000</v>
      </c>
      <c r="F55" s="72"/>
      <c r="G55" s="73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5" thickBot="1" x14ac:dyDescent="0.4">
      <c r="A56" s="20"/>
      <c r="B56" s="61" t="s">
        <v>22</v>
      </c>
      <c r="C56" s="62"/>
      <c r="D56" s="62"/>
      <c r="E56" s="69" t="s">
        <v>23</v>
      </c>
      <c r="F56" s="70"/>
      <c r="G56" s="71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x14ac:dyDescent="0.3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x14ac:dyDescent="0.3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x14ac:dyDescent="0.3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x14ac:dyDescent="0.3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x14ac:dyDescent="0.3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x14ac:dyDescent="0.3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x14ac:dyDescent="0.3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x14ac:dyDescent="0.3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x14ac:dyDescent="0.3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x14ac:dyDescent="0.3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x14ac:dyDescent="0.3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x14ac:dyDescent="0.3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3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x14ac:dyDescent="0.3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x14ac:dyDescent="0.3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x14ac:dyDescent="0.3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x14ac:dyDescent="0.3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</sheetData>
  <mergeCells count="17">
    <mergeCell ref="H4:I6"/>
    <mergeCell ref="E19:I19"/>
    <mergeCell ref="E20:I20"/>
    <mergeCell ref="B2:I2"/>
    <mergeCell ref="B56:D56"/>
    <mergeCell ref="E56:G56"/>
    <mergeCell ref="C41:D41"/>
    <mergeCell ref="C55:D55"/>
    <mergeCell ref="E55:G55"/>
    <mergeCell ref="B38:D38"/>
    <mergeCell ref="E38:G38"/>
    <mergeCell ref="B20:D20"/>
    <mergeCell ref="C19:D19"/>
    <mergeCell ref="C5:D5"/>
    <mergeCell ref="C23:D23"/>
    <mergeCell ref="C37:D37"/>
    <mergeCell ref="E37:G37"/>
  </mergeCells>
  <pageMargins left="0.7" right="0.7" top="0.78740157499999996" bottom="0.78740157499999996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Stav Vašeho portfolia po 1 roku</vt:lpstr>
      <vt:lpstr>Vaše osobní krypto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Alatyr Alatyr</dc:creator>
  <cp:lastModifiedBy>Jan Remeň</cp:lastModifiedBy>
  <dcterms:created xsi:type="dcterms:W3CDTF">2021-07-19T14:03:01Z</dcterms:created>
  <dcterms:modified xsi:type="dcterms:W3CDTF">2021-09-14T00:40:51Z</dcterms:modified>
</cp:coreProperties>
</file>