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rni\Desktop\nove cc\"/>
    </mc:Choice>
  </mc:AlternateContent>
  <xr:revisionPtr revIDLastSave="0" documentId="13_ncr:1_{5642E7D6-B82F-422B-A0ED-F7C013706722}" xr6:coauthVersionLast="47" xr6:coauthVersionMax="47" xr10:uidLastSave="{00000000-0000-0000-0000-000000000000}"/>
  <bookViews>
    <workbookView xWindow="-110" yWindow="-110" windowWidth="25820" windowHeight="15620" xr2:uid="{841E0561-2B3E-4433-AD37-491120A272F5}"/>
  </bookViews>
  <sheets>
    <sheet name="Kalkulačka - smlouvy" sheetId="1" r:id="rId1"/>
    <sheet name="Kalk. - průměrná pozice (DCA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8" i="2"/>
  <c r="F10" i="2"/>
  <c r="F11" i="2"/>
  <c r="F12" i="2"/>
  <c r="F13" i="2"/>
  <c r="F14" i="2"/>
  <c r="F15" i="2"/>
  <c r="F16" i="2"/>
  <c r="F17" i="2"/>
  <c r="F18" i="2"/>
  <c r="F19" i="2"/>
  <c r="F20" i="2"/>
  <c r="F21" i="2"/>
  <c r="F9" i="2"/>
  <c r="D25" i="2"/>
  <c r="I15" i="1"/>
  <c r="D26" i="1"/>
  <c r="F26" i="1" s="1"/>
  <c r="E7" i="1"/>
  <c r="G7" i="1" s="1"/>
  <c r="D11" i="1" s="1"/>
  <c r="E11" i="1" s="1"/>
  <c r="G11" i="1" s="1"/>
  <c r="D15" i="1" s="1"/>
  <c r="C20" i="1" l="1"/>
  <c r="C25" i="2"/>
  <c r="E25" i="2" s="1"/>
  <c r="I11" i="1"/>
  <c r="F15" i="1"/>
  <c r="G15" i="1" s="1"/>
  <c r="H11" i="1"/>
  <c r="G26" i="1" s="1"/>
  <c r="H26" i="1" s="1"/>
  <c r="D30" i="1" s="1"/>
  <c r="E30" i="1" s="1"/>
  <c r="H30" i="1" s="1"/>
  <c r="G30" i="1" l="1"/>
  <c r="D20" i="1"/>
  <c r="E20" i="1" s="1"/>
  <c r="G20" i="1" s="1"/>
  <c r="H20" i="1" s="1"/>
  <c r="I30" i="1" l="1"/>
  <c r="D34" i="1"/>
  <c r="F34" i="1" s="1"/>
  <c r="G34" i="1" s="1"/>
</calcChain>
</file>

<file path=xl/sharedStrings.xml><?xml version="1.0" encoding="utf-8"?>
<sst xmlns="http://schemas.openxmlformats.org/spreadsheetml/2006/main" count="56" uniqueCount="37">
  <si>
    <t>AKTUÁLNÍ HODNOTA BTC</t>
  </si>
  <si>
    <t>KURZ CZK / USD</t>
  </si>
  <si>
    <t>INVESTICE DO BTC</t>
  </si>
  <si>
    <t>USD K DISPOZICI</t>
  </si>
  <si>
    <t>NÁKUPNÍ CENA BTC</t>
  </si>
  <si>
    <t>NAKOUPENO BTC</t>
  </si>
  <si>
    <t>MĚSÍČNÍ ZHODNOCENÍ</t>
  </si>
  <si>
    <t>MĚSÍČNÍ ÚROK V BTC</t>
  </si>
  <si>
    <t>ROČNÍ ÚROK V BTC</t>
  </si>
  <si>
    <t>HODNOTA VAŠICH BTC</t>
  </si>
  <si>
    <t>DAŇ</t>
  </si>
  <si>
    <t>HODNOTA PO DANI</t>
  </si>
  <si>
    <t>ROČNÍ INFLACE</t>
  </si>
  <si>
    <t>HODNOTA PO INFLACI</t>
  </si>
  <si>
    <t>ZHODNOCENÍ</t>
  </si>
  <si>
    <t>PRVNÍ ROK</t>
  </si>
  <si>
    <t>DRUHÝ ROK</t>
  </si>
  <si>
    <t>CELKOVÝ POČET BTC</t>
  </si>
  <si>
    <t>NOVÁ INVESTICE DO BTC</t>
  </si>
  <si>
    <t>REINVESTOVÁNO BTC</t>
  </si>
  <si>
    <t>ČÁSTKA PŘEMĚNĚNÁ DO FIAT MĚNY</t>
  </si>
  <si>
    <t>HRUBÉ ZHODNOCENÍ</t>
  </si>
  <si>
    <t>KOLIK BTC REINVESTUJI</t>
  </si>
  <si>
    <t>KOLIK VYBÍRÁM DO FIAT MĚNY</t>
  </si>
  <si>
    <t>KALKULAČKA PRŮMĚRNÉ POZICE (DCA)</t>
  </si>
  <si>
    <t>Č. ŘÁDKU</t>
  </si>
  <si>
    <t>CENA BTC V USD</t>
  </si>
  <si>
    <t>NÁKUP V USD</t>
  </si>
  <si>
    <t>POČET ZAKOUPENÉHO BTC (ZA JEDNOTLIVÝ NÁKUP)</t>
  </si>
  <si>
    <t>NAKOUPENO BTC CELKEM</t>
  </si>
  <si>
    <t>PRŮMĚRNÁ NÁKUPNÍ CENA BTC</t>
  </si>
  <si>
    <t>NAKOUPENO ZA USD CELKEM</t>
  </si>
  <si>
    <t>ZISK / ZTRÁTA</t>
  </si>
  <si>
    <t>Formát čísla zadávejte bez mezer.</t>
  </si>
  <si>
    <t>Kalkulačka je určena pro výpočet vstupů průměrné ceny nákupu BTC do smlouvy o půjčce. Můžete jí také použít pro evidenci svých osobních nákupů BTC z Vašich prostředků nebo vyplácených úroků v USDT/BUSD.</t>
  </si>
  <si>
    <t xml:space="preserve">Pokud by Vám nevystačily řádky pro výpočet průměrné pozice, tak do řádku 1 vložte výsledek, který Vám vyjde v "NAKOUPENO ZA USD CELKEM" a "PRŮMĚRNÁ NÁKUPNÍ CENA". Hodnotu z "PRŮMĚRNÁ NÁKUPNÍ CENA" napíšete do "CENA BTC V USD" a hodnotu z "NAKOUPENO ZA USD CELKEM" do "NÁKUP V USD". Poté můžete smazat řádky 2-15 a pokračovat zadáváním dalších nákupů. Druhou možností (pokud máte vícero nákupů a chcete držet jejich evidenci v jedné tabulce) je vložit další řádky do tabulky a ověřit, že se nakopírovaly vzorce. </t>
  </si>
  <si>
    <t>HODNOTA PO DANI / DAŇ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</si>
</sst>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$&quot;* #,##0.00_);_(&quot;$&quot;* \(#,##0.00\);_(&quot;$&quot;* &quot;-&quot;??_);_(@_)"/>
    <numFmt numFmtId="165" formatCode="_-[$$-409]* #,##0.00_ ;_-[$$-409]* \-#,##0.00\ ;_-[$$-409]* &quot;-&quot;??_ ;_-@_ "/>
    <numFmt numFmtId="166" formatCode="_-* #,##0.00\ [$Kč-405]_-;\-* #,##0.00\ [$Kč-405]_-;_-* &quot;-&quot;??\ [$Kč-405]_-;_-@_-"/>
    <numFmt numFmtId="167" formatCode="0.00000000"/>
    <numFmt numFmtId="168" formatCode="_-* #,##0\ [$Kč-405]_-;\-* #,##0\ [$Kč-405]_-;_-* &quot;-&quot;??\ [$Kč-405]_-;_-@_-"/>
    <numFmt numFmtId="169" formatCode="_([$$-409]* #,##0.00_);_([$$-409]* \(#,##0.00\);_([$$-409]* &quot;-&quot;??_);_(@_)"/>
    <numFmt numFmtId="170" formatCode="0.000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rgb="FFF69200"/>
      <name val="Calibri"/>
      <family val="2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692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0" fillId="4" borderId="0" xfId="0" applyFill="1"/>
    <xf numFmtId="9" fontId="2" fillId="4" borderId="0" xfId="1" applyFont="1" applyFill="1" applyBorder="1" applyAlignment="1">
      <alignment horizontal="center"/>
    </xf>
    <xf numFmtId="0" fontId="3" fillId="4" borderId="0" xfId="0" applyFont="1" applyFill="1"/>
    <xf numFmtId="0" fontId="3" fillId="4" borderId="2" xfId="0" applyFont="1" applyFill="1" applyBorder="1"/>
    <xf numFmtId="0" fontId="3" fillId="4" borderId="3" xfId="0" applyFont="1" applyFill="1" applyBorder="1"/>
    <xf numFmtId="0" fontId="0" fillId="4" borderId="4" xfId="0" applyFill="1" applyBorder="1"/>
    <xf numFmtId="0" fontId="3" fillId="4" borderId="0" xfId="0" applyFont="1" applyFill="1" applyBorder="1"/>
    <xf numFmtId="0" fontId="0" fillId="4" borderId="6" xfId="0" applyFill="1" applyBorder="1"/>
    <xf numFmtId="165" fontId="3" fillId="4" borderId="0" xfId="0" applyNumberFormat="1" applyFont="1" applyFill="1" applyBorder="1"/>
    <xf numFmtId="0" fontId="3" fillId="4" borderId="5" xfId="0" applyFont="1" applyFill="1" applyBorder="1"/>
    <xf numFmtId="0" fontId="3" fillId="4" borderId="8" xfId="0" applyFont="1" applyFill="1" applyBorder="1"/>
    <xf numFmtId="0" fontId="3" fillId="4" borderId="9" xfId="0" applyFont="1" applyFill="1" applyBorder="1"/>
    <xf numFmtId="0" fontId="0" fillId="4" borderId="10" xfId="0" applyFill="1" applyBorder="1"/>
    <xf numFmtId="9" fontId="2" fillId="4" borderId="6" xfId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vertical="top" wrapText="1"/>
    </xf>
    <xf numFmtId="170" fontId="3" fillId="0" borderId="18" xfId="0" applyNumberFormat="1" applyFont="1" applyBorder="1" applyAlignment="1">
      <alignment horizontal="center" vertical="center"/>
    </xf>
    <xf numFmtId="170" fontId="3" fillId="0" borderId="19" xfId="0" applyNumberFormat="1" applyFont="1" applyBorder="1" applyAlignment="1">
      <alignment horizontal="center" vertical="center"/>
    </xf>
    <xf numFmtId="170" fontId="3" fillId="0" borderId="16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9" fontId="6" fillId="0" borderId="25" xfId="0" applyNumberFormat="1" applyFont="1" applyBorder="1" applyAlignment="1">
      <alignment horizontal="center" vertical="center"/>
    </xf>
    <xf numFmtId="169" fontId="6" fillId="3" borderId="17" xfId="2" applyNumberFormat="1" applyFont="1" applyFill="1" applyBorder="1"/>
    <xf numFmtId="169" fontId="6" fillId="3" borderId="1" xfId="2" applyNumberFormat="1" applyFont="1" applyFill="1" applyBorder="1"/>
    <xf numFmtId="169" fontId="6" fillId="3" borderId="15" xfId="2" applyNumberFormat="1" applyFont="1" applyFill="1" applyBorder="1"/>
    <xf numFmtId="170" fontId="6" fillId="0" borderId="25" xfId="0" applyNumberFormat="1" applyFont="1" applyBorder="1" applyAlignment="1">
      <alignment horizontal="center" vertical="center"/>
    </xf>
    <xf numFmtId="2" fontId="2" fillId="4" borderId="0" xfId="1" applyNumberFormat="1" applyFont="1" applyFill="1" applyBorder="1" applyAlignment="1">
      <alignment horizontal="center"/>
    </xf>
    <xf numFmtId="9" fontId="3" fillId="0" borderId="26" xfId="1" applyFont="1" applyBorder="1" applyAlignment="1">
      <alignment horizontal="center"/>
    </xf>
    <xf numFmtId="0" fontId="3" fillId="0" borderId="27" xfId="0" applyFont="1" applyBorder="1"/>
    <xf numFmtId="165" fontId="2" fillId="3" borderId="27" xfId="0" applyNumberFormat="1" applyFont="1" applyFill="1" applyBorder="1"/>
    <xf numFmtId="166" fontId="3" fillId="0" borderId="27" xfId="0" applyNumberFormat="1" applyFont="1" applyBorder="1"/>
    <xf numFmtId="167" fontId="3" fillId="0" borderId="27" xfId="1" applyNumberFormat="1" applyFont="1" applyBorder="1" applyAlignment="1">
      <alignment horizontal="center"/>
    </xf>
    <xf numFmtId="10" fontId="3" fillId="0" borderId="28" xfId="1" applyNumberFormat="1" applyFont="1" applyBorder="1" applyAlignment="1">
      <alignment horizontal="center"/>
    </xf>
    <xf numFmtId="166" fontId="2" fillId="3" borderId="26" xfId="0" applyNumberFormat="1" applyFont="1" applyFill="1" applyBorder="1" applyAlignment="1">
      <alignment horizontal="center" vertical="center"/>
    </xf>
    <xf numFmtId="166" fontId="3" fillId="4" borderId="27" xfId="0" applyNumberFormat="1" applyFont="1" applyFill="1" applyBorder="1"/>
    <xf numFmtId="165" fontId="2" fillId="3" borderId="27" xfId="1" applyNumberFormat="1" applyFont="1" applyFill="1" applyBorder="1"/>
    <xf numFmtId="0" fontId="3" fillId="4" borderId="27" xfId="1" applyNumberFormat="1" applyFont="1" applyFill="1" applyBorder="1"/>
    <xf numFmtId="167" fontId="3" fillId="0" borderId="27" xfId="0" applyNumberFormat="1" applyFont="1" applyBorder="1"/>
    <xf numFmtId="167" fontId="3" fillId="0" borderId="28" xfId="1" applyNumberFormat="1" applyFont="1" applyBorder="1" applyAlignment="1">
      <alignment horizontal="center"/>
    </xf>
    <xf numFmtId="9" fontId="2" fillId="3" borderId="26" xfId="1" applyFont="1" applyFill="1" applyBorder="1" applyAlignment="1">
      <alignment horizontal="center"/>
    </xf>
    <xf numFmtId="166" fontId="3" fillId="0" borderId="27" xfId="1" applyNumberFormat="1" applyFont="1" applyBorder="1" applyAlignment="1">
      <alignment horizontal="center"/>
    </xf>
    <xf numFmtId="9" fontId="2" fillId="3" borderId="27" xfId="1" applyFont="1" applyFill="1" applyBorder="1" applyAlignment="1">
      <alignment horizontal="center"/>
    </xf>
    <xf numFmtId="166" fontId="3" fillId="0" borderId="26" xfId="1" quotePrefix="1" applyNumberFormat="1" applyFont="1" applyBorder="1" applyAlignment="1">
      <alignment horizontal="center"/>
    </xf>
    <xf numFmtId="166" fontId="3" fillId="0" borderId="27" xfId="1" quotePrefix="1" applyNumberFormat="1" applyFont="1" applyBorder="1" applyAlignment="1">
      <alignment horizontal="center"/>
    </xf>
    <xf numFmtId="10" fontId="3" fillId="0" borderId="29" xfId="1" applyNumberFormat="1" applyFont="1" applyBorder="1" applyAlignment="1">
      <alignment horizontal="center"/>
    </xf>
    <xf numFmtId="9" fontId="3" fillId="0" borderId="28" xfId="1" applyNumberFormat="1" applyFont="1" applyBorder="1" applyAlignment="1">
      <alignment horizontal="center"/>
    </xf>
    <xf numFmtId="10" fontId="3" fillId="0" borderId="10" xfId="1" applyNumberFormat="1" applyFont="1" applyBorder="1" applyAlignment="1">
      <alignment horizontal="center"/>
    </xf>
    <xf numFmtId="168" fontId="2" fillId="3" borderId="27" xfId="0" applyNumberFormat="1" applyFont="1" applyFill="1" applyBorder="1"/>
    <xf numFmtId="165" fontId="3" fillId="0" borderId="27" xfId="0" applyNumberFormat="1" applyFont="1" applyBorder="1"/>
    <xf numFmtId="0" fontId="3" fillId="0" borderId="28" xfId="0" applyFont="1" applyBorder="1"/>
    <xf numFmtId="0" fontId="2" fillId="4" borderId="0" xfId="1" applyNumberFormat="1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left" vertical="top" wrapText="1"/>
    </xf>
    <xf numFmtId="0" fontId="6" fillId="4" borderId="25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4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</cellXfs>
  <cellStyles count="3">
    <cellStyle name="Měna" xfId="2" builtinId="4"/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F69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1476277</xdr:colOff>
      <xdr:row>1</xdr:row>
      <xdr:rowOff>31752</xdr:rowOff>
    </xdr:from>
    <xdr:to>
      <xdr:col>9</xdr:col>
      <xdr:colOff>1727201</xdr:colOff>
      <xdr:row>5</xdr:row>
      <xdr:rowOff>131764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E60615E-0F79-402D-BB7A-00CDE1D3E2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6"/>
        <a:stretch/>
      </xdr:blipFill>
      <xdr:spPr>
        <a:xfrm>
          <a:off x="13628590" y="222252"/>
          <a:ext cx="1965424" cy="10366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261840</xdr:colOff>
      <xdr:row>1</xdr:row>
      <xdr:rowOff>11114</xdr:rowOff>
    </xdr:from>
    <xdr:to>
      <xdr:col>9</xdr:col>
      <xdr:colOff>561977</xdr:colOff>
      <xdr:row>6</xdr:row>
      <xdr:rowOff>117476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F0B809B-1D76-4339-9BF6-BFF1A4A77F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146"/>
        <a:stretch/>
      </xdr:blipFill>
      <xdr:spPr>
        <a:xfrm>
          <a:off x="9602690" y="201614"/>
          <a:ext cx="1970187" cy="12938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52CCE-4B30-4438-A83D-22CE8369A199}">
  <sheetPr>
    <pageSetUpPr fitToPage="1"/>
  </sheetPr>
  <dimension ref="A1:K40"/>
  <sheetViews>
    <sheetView tabSelected="1" zoomScale="80" zoomScaleNormal="80" workbookViewId="0">
      <selection activeCell="H18" sqref="H18:H19"/>
    </sheetView>
  </sheetViews>
  <sheetFormatPr defaultRowHeight="14.5" x14ac:dyDescent="0.35"/>
  <cols>
    <col min="1" max="2" width="5.81640625" customWidth="1"/>
    <col min="3" max="3" width="28" customWidth="1"/>
    <col min="4" max="5" width="25.81640625" customWidth="1"/>
    <col min="6" max="6" width="29.36328125" customWidth="1"/>
    <col min="7" max="7" width="27.1796875" customWidth="1"/>
    <col min="8" max="8" width="26.453125" customWidth="1"/>
    <col min="9" max="9" width="24.54296875" customWidth="1"/>
    <col min="10" max="10" width="25.179687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5" x14ac:dyDescent="0.45">
      <c r="A2" s="3"/>
      <c r="B2" s="4"/>
      <c r="C2" s="5"/>
      <c r="D2" s="5"/>
      <c r="E2" s="5"/>
      <c r="F2" s="5"/>
      <c r="G2" s="5"/>
      <c r="H2" s="5"/>
      <c r="I2" s="5"/>
      <c r="J2" s="6"/>
      <c r="K2" s="1"/>
    </row>
    <row r="3" spans="1:11" ht="18" customHeight="1" x14ac:dyDescent="0.45">
      <c r="A3" s="3"/>
      <c r="B3" s="10"/>
      <c r="C3" s="66" t="s">
        <v>15</v>
      </c>
      <c r="D3" s="66"/>
      <c r="E3" s="66"/>
      <c r="F3" s="66"/>
      <c r="G3" s="66"/>
      <c r="H3" s="66"/>
      <c r="I3" s="7"/>
      <c r="J3" s="8"/>
      <c r="K3" s="1"/>
    </row>
    <row r="4" spans="1:11" ht="18" customHeight="1" thickBot="1" x14ac:dyDescent="0.5">
      <c r="A4" s="3"/>
      <c r="B4" s="10"/>
      <c r="C4" s="66"/>
      <c r="D4" s="66"/>
      <c r="E4" s="66"/>
      <c r="F4" s="66"/>
      <c r="G4" s="66"/>
      <c r="H4" s="66"/>
      <c r="I4" s="7"/>
      <c r="J4" s="8"/>
      <c r="K4" s="1"/>
    </row>
    <row r="5" spans="1:11" ht="18.5" x14ac:dyDescent="0.45">
      <c r="A5" s="3"/>
      <c r="B5" s="10"/>
      <c r="C5" s="67" t="s">
        <v>1</v>
      </c>
      <c r="D5" s="71" t="s">
        <v>2</v>
      </c>
      <c r="E5" s="71" t="s">
        <v>3</v>
      </c>
      <c r="F5" s="71" t="s">
        <v>4</v>
      </c>
      <c r="G5" s="73" t="s">
        <v>5</v>
      </c>
      <c r="H5" s="9"/>
      <c r="I5" s="7"/>
      <c r="J5" s="8"/>
      <c r="K5" s="1"/>
    </row>
    <row r="6" spans="1:11" ht="19" thickBot="1" x14ac:dyDescent="0.5">
      <c r="A6" s="3"/>
      <c r="B6" s="10"/>
      <c r="C6" s="68"/>
      <c r="D6" s="72"/>
      <c r="E6" s="72"/>
      <c r="F6" s="72"/>
      <c r="G6" s="74"/>
      <c r="H6" s="7"/>
      <c r="I6" s="7"/>
      <c r="J6" s="8"/>
      <c r="K6" s="1"/>
    </row>
    <row r="7" spans="1:11" ht="19" thickBot="1" x14ac:dyDescent="0.5">
      <c r="A7" s="3"/>
      <c r="B7" s="10"/>
      <c r="C7" s="36">
        <v>22</v>
      </c>
      <c r="D7" s="50">
        <v>1000000</v>
      </c>
      <c r="E7" s="51">
        <f>D7/C7</f>
        <v>45454.545454545456</v>
      </c>
      <c r="F7" s="38">
        <v>65000</v>
      </c>
      <c r="G7" s="52">
        <f>E7/F7</f>
        <v>0.69930069930069927</v>
      </c>
      <c r="H7" s="7"/>
      <c r="I7" s="7"/>
      <c r="J7" s="8"/>
      <c r="K7" s="1"/>
    </row>
    <row r="8" spans="1:11" ht="19" thickBot="1" x14ac:dyDescent="0.5">
      <c r="A8" s="3"/>
      <c r="B8" s="10"/>
      <c r="C8" s="7"/>
      <c r="D8" s="7"/>
      <c r="E8" s="7"/>
      <c r="F8" s="7"/>
      <c r="G8" s="7"/>
      <c r="H8" s="7"/>
      <c r="I8" s="7"/>
      <c r="J8" s="8"/>
      <c r="K8" s="1"/>
    </row>
    <row r="9" spans="1:11" ht="18.5" x14ac:dyDescent="0.45">
      <c r="A9" s="3"/>
      <c r="B9" s="10"/>
      <c r="C9" s="67" t="s">
        <v>6</v>
      </c>
      <c r="D9" s="62" t="s">
        <v>7</v>
      </c>
      <c r="E9" s="62" t="s">
        <v>8</v>
      </c>
      <c r="F9" s="62" t="s">
        <v>0</v>
      </c>
      <c r="G9" s="62" t="s">
        <v>9</v>
      </c>
      <c r="H9" s="62" t="s">
        <v>17</v>
      </c>
      <c r="I9" s="54" t="s">
        <v>21</v>
      </c>
      <c r="J9" s="8"/>
      <c r="K9" s="1"/>
    </row>
    <row r="10" spans="1:11" ht="19" thickBot="1" x14ac:dyDescent="0.5">
      <c r="A10" s="3"/>
      <c r="B10" s="10"/>
      <c r="C10" s="68"/>
      <c r="D10" s="63"/>
      <c r="E10" s="63"/>
      <c r="F10" s="63"/>
      <c r="G10" s="63"/>
      <c r="H10" s="63"/>
      <c r="I10" s="55"/>
      <c r="J10" s="8"/>
      <c r="K10" s="1"/>
    </row>
    <row r="11" spans="1:11" ht="19" thickBot="1" x14ac:dyDescent="0.5">
      <c r="A11" s="3"/>
      <c r="B11" s="10"/>
      <c r="C11" s="30">
        <v>0.02</v>
      </c>
      <c r="D11" s="31">
        <f>G7*C11</f>
        <v>1.3986013986013986E-2</v>
      </c>
      <c r="E11" s="31">
        <f>D11*12</f>
        <v>0.16783216783216784</v>
      </c>
      <c r="F11" s="32">
        <v>60000</v>
      </c>
      <c r="G11" s="33">
        <f>F11*(E11+G7)*C7</f>
        <v>1144615.3846153845</v>
      </c>
      <c r="H11" s="34">
        <f>E11+G7</f>
        <v>0.86713286713286708</v>
      </c>
      <c r="I11" s="49">
        <f>(G11/D7)-1</f>
        <v>0.14461538461538459</v>
      </c>
      <c r="J11" s="8"/>
      <c r="K11" s="1"/>
    </row>
    <row r="12" spans="1:11" ht="19" thickBot="1" x14ac:dyDescent="0.5">
      <c r="A12" s="3"/>
      <c r="B12" s="10"/>
      <c r="C12" s="7"/>
      <c r="D12" s="7"/>
      <c r="E12" s="7"/>
      <c r="F12" s="7"/>
      <c r="G12" s="7"/>
      <c r="H12" s="7"/>
      <c r="I12" s="7"/>
      <c r="J12" s="8"/>
      <c r="K12" s="1"/>
    </row>
    <row r="13" spans="1:11" ht="18.5" x14ac:dyDescent="0.45">
      <c r="A13" s="3"/>
      <c r="B13" s="10"/>
      <c r="C13" s="67" t="s">
        <v>10</v>
      </c>
      <c r="D13" s="62" t="s">
        <v>11</v>
      </c>
      <c r="E13" s="62" t="s">
        <v>12</v>
      </c>
      <c r="F13" s="62" t="s">
        <v>13</v>
      </c>
      <c r="G13" s="69" t="s">
        <v>14</v>
      </c>
      <c r="H13" s="58" t="s">
        <v>22</v>
      </c>
      <c r="I13" s="56" t="s">
        <v>23</v>
      </c>
      <c r="J13" s="8"/>
      <c r="K13" s="1"/>
    </row>
    <row r="14" spans="1:11" ht="19" thickBot="1" x14ac:dyDescent="0.5">
      <c r="A14" s="3"/>
      <c r="B14" s="10"/>
      <c r="C14" s="68"/>
      <c r="D14" s="63"/>
      <c r="E14" s="63"/>
      <c r="F14" s="63"/>
      <c r="G14" s="70"/>
      <c r="H14" s="59"/>
      <c r="I14" s="57"/>
      <c r="J14" s="8"/>
      <c r="K14" s="1"/>
    </row>
    <row r="15" spans="1:11" ht="19" thickBot="1" x14ac:dyDescent="0.5">
      <c r="A15" s="3"/>
      <c r="B15" s="10"/>
      <c r="C15" s="42">
        <v>0.15</v>
      </c>
      <c r="D15" s="46">
        <f>IF(D7&gt;=G11,G11,G11-((G11-D7)*C15))</f>
        <v>1122923.0769230768</v>
      </c>
      <c r="E15" s="44">
        <v>0.1</v>
      </c>
      <c r="F15" s="43">
        <f>D15-(D15*E15)</f>
        <v>1010630.769230769</v>
      </c>
      <c r="G15" s="47">
        <f>(F15-D7)/D7</f>
        <v>1.0630769230769015E-2</v>
      </c>
      <c r="H15" s="44">
        <v>0.5</v>
      </c>
      <c r="I15" s="48">
        <f>1-H15</f>
        <v>0.5</v>
      </c>
      <c r="J15" s="8"/>
      <c r="K15" s="1"/>
    </row>
    <row r="16" spans="1:11" ht="18.5" x14ac:dyDescent="0.45">
      <c r="A16" s="3"/>
      <c r="B16" s="10"/>
      <c r="C16" s="2"/>
      <c r="D16" s="2"/>
      <c r="E16" s="2"/>
      <c r="F16" s="2"/>
      <c r="G16" s="2"/>
      <c r="H16" s="2"/>
      <c r="I16" s="2"/>
      <c r="J16" s="14"/>
      <c r="K16" s="1"/>
    </row>
    <row r="17" spans="1:11" ht="19" thickBot="1" x14ac:dyDescent="0.5">
      <c r="A17" s="3"/>
      <c r="B17" s="10"/>
      <c r="C17" s="2"/>
      <c r="D17" s="2"/>
      <c r="E17" s="2"/>
      <c r="F17" s="2"/>
      <c r="G17" s="2"/>
      <c r="H17" s="2"/>
      <c r="I17" s="2"/>
      <c r="J17" s="14"/>
      <c r="K17" s="1"/>
    </row>
    <row r="18" spans="1:11" ht="18.5" x14ac:dyDescent="0.45">
      <c r="A18" s="3"/>
      <c r="B18" s="10"/>
      <c r="C18" s="60" t="s">
        <v>20</v>
      </c>
      <c r="D18" s="58" t="s">
        <v>32</v>
      </c>
      <c r="E18" s="58" t="s">
        <v>36</v>
      </c>
      <c r="F18" s="62" t="s">
        <v>12</v>
      </c>
      <c r="G18" s="58" t="s">
        <v>13</v>
      </c>
      <c r="H18" s="64" t="s">
        <v>14</v>
      </c>
      <c r="I18" s="2"/>
      <c r="J18" s="14"/>
      <c r="K18" s="1"/>
    </row>
    <row r="19" spans="1:11" ht="19" thickBot="1" x14ac:dyDescent="0.5">
      <c r="A19" s="3"/>
      <c r="B19" s="10"/>
      <c r="C19" s="61"/>
      <c r="D19" s="59"/>
      <c r="E19" s="59"/>
      <c r="F19" s="63"/>
      <c r="G19" s="59"/>
      <c r="H19" s="65"/>
      <c r="I19" s="53"/>
      <c r="J19" s="14"/>
      <c r="K19" s="1"/>
    </row>
    <row r="20" spans="1:11" ht="19" thickBot="1" x14ac:dyDescent="0.5">
      <c r="A20" s="3"/>
      <c r="B20" s="10"/>
      <c r="C20" s="45">
        <f>G11*I15</f>
        <v>572307.69230769225</v>
      </c>
      <c r="D20" s="46">
        <f>(C20-(D7*I15))</f>
        <v>72307.692307692254</v>
      </c>
      <c r="E20" s="46">
        <f>IF(D20&lt;=0,"0",C20-(D20*C15))</f>
        <v>561461.53846153838</v>
      </c>
      <c r="F20" s="44">
        <v>0.1</v>
      </c>
      <c r="G20" s="43">
        <f>IF(E20="0",C20-(C20*F20),E20-(E20*F20))</f>
        <v>505315.38461538451</v>
      </c>
      <c r="H20" s="35">
        <f>IF(G20=0,"-",G20/(C20-D20)-1)</f>
        <v>1.0630769230768999E-2</v>
      </c>
      <c r="I20" s="2"/>
      <c r="J20" s="14"/>
      <c r="K20" s="1"/>
    </row>
    <row r="21" spans="1:11" ht="18.5" x14ac:dyDescent="0.45">
      <c r="A21" s="3"/>
      <c r="B21" s="10"/>
      <c r="C21" s="2"/>
      <c r="D21" s="2"/>
      <c r="E21" s="2"/>
      <c r="F21" s="2"/>
      <c r="G21" s="29"/>
      <c r="H21" s="2"/>
      <c r="I21" s="2"/>
      <c r="J21" s="14"/>
      <c r="K21" s="1"/>
    </row>
    <row r="22" spans="1:11" ht="18" customHeight="1" x14ac:dyDescent="0.45">
      <c r="A22" s="3"/>
      <c r="B22" s="10"/>
      <c r="C22" s="66" t="s">
        <v>16</v>
      </c>
      <c r="D22" s="66"/>
      <c r="E22" s="66"/>
      <c r="F22" s="66"/>
      <c r="G22" s="66"/>
      <c r="H22" s="66"/>
      <c r="I22" s="7"/>
      <c r="J22" s="8"/>
      <c r="K22" s="1"/>
    </row>
    <row r="23" spans="1:11" ht="18" customHeight="1" thickBot="1" x14ac:dyDescent="0.5">
      <c r="A23" s="3"/>
      <c r="B23" s="10"/>
      <c r="C23" s="66"/>
      <c r="D23" s="66"/>
      <c r="E23" s="66"/>
      <c r="F23" s="66"/>
      <c r="G23" s="66"/>
      <c r="H23" s="66"/>
      <c r="I23" s="7"/>
      <c r="J23" s="8"/>
      <c r="K23" s="1"/>
    </row>
    <row r="24" spans="1:11" ht="18.5" x14ac:dyDescent="0.45">
      <c r="A24" s="3"/>
      <c r="B24" s="10"/>
      <c r="C24" s="67" t="s">
        <v>18</v>
      </c>
      <c r="D24" s="71" t="s">
        <v>3</v>
      </c>
      <c r="E24" s="71" t="s">
        <v>4</v>
      </c>
      <c r="F24" s="71" t="s">
        <v>5</v>
      </c>
      <c r="G24" s="71" t="s">
        <v>19</v>
      </c>
      <c r="H24" s="64" t="s">
        <v>17</v>
      </c>
      <c r="I24" s="7"/>
      <c r="J24" s="8"/>
      <c r="K24" s="1"/>
    </row>
    <row r="25" spans="1:11" ht="19" thickBot="1" x14ac:dyDescent="0.5">
      <c r="A25" s="3"/>
      <c r="B25" s="10"/>
      <c r="C25" s="68"/>
      <c r="D25" s="72"/>
      <c r="E25" s="72"/>
      <c r="F25" s="72"/>
      <c r="G25" s="72"/>
      <c r="H25" s="65"/>
      <c r="I25" s="7"/>
      <c r="J25" s="8"/>
      <c r="K25" s="1"/>
    </row>
    <row r="26" spans="1:11" ht="19" thickBot="1" x14ac:dyDescent="0.5">
      <c r="A26" s="3"/>
      <c r="B26" s="10"/>
      <c r="C26" s="36">
        <v>0</v>
      </c>
      <c r="D26" s="37">
        <f>C26/C7</f>
        <v>0</v>
      </c>
      <c r="E26" s="38">
        <v>20000</v>
      </c>
      <c r="F26" s="39">
        <f>D26/E26</f>
        <v>0</v>
      </c>
      <c r="G26" s="40">
        <f>H11*H15</f>
        <v>0.43356643356643354</v>
      </c>
      <c r="H26" s="41">
        <f>F26+G26</f>
        <v>0.43356643356643354</v>
      </c>
      <c r="I26" s="7"/>
      <c r="J26" s="8"/>
      <c r="K26" s="1"/>
    </row>
    <row r="27" spans="1:11" ht="19" thickBot="1" x14ac:dyDescent="0.5">
      <c r="A27" s="3"/>
      <c r="B27" s="10"/>
      <c r="C27" s="7"/>
      <c r="D27" s="7"/>
      <c r="E27" s="7"/>
      <c r="F27" s="7"/>
      <c r="G27" s="7"/>
      <c r="H27" s="7"/>
      <c r="I27" s="7"/>
      <c r="J27" s="8"/>
      <c r="K27" s="1"/>
    </row>
    <row r="28" spans="1:11" ht="18.5" x14ac:dyDescent="0.45">
      <c r="A28" s="3"/>
      <c r="B28" s="10"/>
      <c r="C28" s="67" t="s">
        <v>6</v>
      </c>
      <c r="D28" s="62" t="s">
        <v>7</v>
      </c>
      <c r="E28" s="62" t="s">
        <v>8</v>
      </c>
      <c r="F28" s="62" t="s">
        <v>0</v>
      </c>
      <c r="G28" s="62" t="s">
        <v>9</v>
      </c>
      <c r="H28" s="62" t="s">
        <v>17</v>
      </c>
      <c r="I28" s="64" t="s">
        <v>21</v>
      </c>
      <c r="J28" s="8"/>
      <c r="K28" s="1"/>
    </row>
    <row r="29" spans="1:11" ht="19" thickBot="1" x14ac:dyDescent="0.5">
      <c r="A29" s="3"/>
      <c r="B29" s="10"/>
      <c r="C29" s="68"/>
      <c r="D29" s="63"/>
      <c r="E29" s="63"/>
      <c r="F29" s="63"/>
      <c r="G29" s="63"/>
      <c r="H29" s="63"/>
      <c r="I29" s="65"/>
      <c r="J29" s="8"/>
      <c r="K29" s="1"/>
    </row>
    <row r="30" spans="1:11" ht="19" thickBot="1" x14ac:dyDescent="0.5">
      <c r="A30" s="3"/>
      <c r="B30" s="10"/>
      <c r="C30" s="30">
        <v>0.02</v>
      </c>
      <c r="D30" s="31">
        <f>H26*C30</f>
        <v>8.6713286713286705E-3</v>
      </c>
      <c r="E30" s="31">
        <f>D30*12</f>
        <v>0.10405594405594404</v>
      </c>
      <c r="F30" s="32">
        <v>60000</v>
      </c>
      <c r="G30" s="33">
        <f>F30*H30*C7</f>
        <v>709661.5384615385</v>
      </c>
      <c r="H30" s="34">
        <f>E30+H26</f>
        <v>0.53762237762237763</v>
      </c>
      <c r="I30" s="35">
        <f>IF(H15=0,"-",G30/(D7*H15)-1)</f>
        <v>0.41932307692307691</v>
      </c>
      <c r="J30" s="8"/>
      <c r="K30" s="1"/>
    </row>
    <row r="31" spans="1:11" ht="19" thickBot="1" x14ac:dyDescent="0.5">
      <c r="A31" s="3"/>
      <c r="B31" s="10"/>
      <c r="C31" s="7"/>
      <c r="D31" s="7"/>
      <c r="E31" s="7"/>
      <c r="F31" s="7"/>
      <c r="G31" s="7"/>
      <c r="H31" s="7"/>
      <c r="I31" s="7"/>
      <c r="J31" s="8"/>
      <c r="K31" s="1"/>
    </row>
    <row r="32" spans="1:11" ht="18.5" x14ac:dyDescent="0.45">
      <c r="A32" s="3"/>
      <c r="B32" s="10"/>
      <c r="C32" s="67" t="s">
        <v>10</v>
      </c>
      <c r="D32" s="62" t="s">
        <v>11</v>
      </c>
      <c r="E32" s="62" t="s">
        <v>12</v>
      </c>
      <c r="F32" s="62" t="s">
        <v>13</v>
      </c>
      <c r="G32" s="64" t="s">
        <v>14</v>
      </c>
      <c r="H32" s="7"/>
      <c r="I32" s="7"/>
      <c r="J32" s="8"/>
      <c r="K32" s="1"/>
    </row>
    <row r="33" spans="1:11" ht="19" thickBot="1" x14ac:dyDescent="0.5">
      <c r="A33" s="3"/>
      <c r="B33" s="10"/>
      <c r="C33" s="68"/>
      <c r="D33" s="63"/>
      <c r="E33" s="63"/>
      <c r="F33" s="63"/>
      <c r="G33" s="65"/>
      <c r="H33" s="7"/>
      <c r="I33" s="7"/>
      <c r="J33" s="8"/>
      <c r="K33" s="1"/>
    </row>
    <row r="34" spans="1:11" ht="19" thickBot="1" x14ac:dyDescent="0.5">
      <c r="A34" s="3"/>
      <c r="B34" s="10"/>
      <c r="C34" s="42">
        <v>0.15</v>
      </c>
      <c r="D34" s="43">
        <f>IF((D7*H15)&gt;=G30,G30,G30-((G30-(D7*H15))*C34))</f>
        <v>678212.30769230775</v>
      </c>
      <c r="E34" s="44">
        <v>0.2</v>
      </c>
      <c r="F34" s="43">
        <f>D34-(D34*E34)</f>
        <v>542569.84615384624</v>
      </c>
      <c r="G34" s="35">
        <f>(F34-D7*H15)/(D7*H15)</f>
        <v>8.5139692307692486E-2</v>
      </c>
      <c r="H34" s="7"/>
      <c r="I34" s="7"/>
      <c r="J34" s="8"/>
      <c r="K34" s="1"/>
    </row>
    <row r="35" spans="1:11" ht="18.5" x14ac:dyDescent="0.45">
      <c r="A35" s="3"/>
      <c r="B35" s="10"/>
      <c r="C35" s="7"/>
      <c r="D35" s="7"/>
      <c r="E35" s="7"/>
      <c r="F35" s="7"/>
      <c r="G35" s="7"/>
      <c r="H35" s="7"/>
      <c r="I35" s="7"/>
      <c r="J35" s="8"/>
      <c r="K35" s="1"/>
    </row>
    <row r="36" spans="1:11" ht="19" thickBot="1" x14ac:dyDescent="0.5">
      <c r="A36" s="3"/>
      <c r="B36" s="11"/>
      <c r="C36" s="12"/>
      <c r="D36" s="12"/>
      <c r="E36" s="12"/>
      <c r="F36" s="12"/>
      <c r="G36" s="12"/>
      <c r="H36" s="12"/>
      <c r="I36" s="12"/>
      <c r="J36" s="13"/>
      <c r="K36" s="1"/>
    </row>
    <row r="37" spans="1:11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35">
      <c r="K40" s="1"/>
    </row>
  </sheetData>
  <mergeCells count="45">
    <mergeCell ref="I28:I29"/>
    <mergeCell ref="C5:C6"/>
    <mergeCell ref="D5:D6"/>
    <mergeCell ref="G5:G6"/>
    <mergeCell ref="E5:E6"/>
    <mergeCell ref="F5:F6"/>
    <mergeCell ref="E24:E25"/>
    <mergeCell ref="F24:F25"/>
    <mergeCell ref="G24:G25"/>
    <mergeCell ref="C9:C10"/>
    <mergeCell ref="D9:D10"/>
    <mergeCell ref="E9:E10"/>
    <mergeCell ref="F9:F10"/>
    <mergeCell ref="G9:G10"/>
    <mergeCell ref="H28:H29"/>
    <mergeCell ref="H24:H25"/>
    <mergeCell ref="C32:C33"/>
    <mergeCell ref="D32:D33"/>
    <mergeCell ref="E32:E33"/>
    <mergeCell ref="F32:F33"/>
    <mergeCell ref="G32:G33"/>
    <mergeCell ref="C3:H4"/>
    <mergeCell ref="C22:H23"/>
    <mergeCell ref="C28:C29"/>
    <mergeCell ref="D28:D29"/>
    <mergeCell ref="E28:E29"/>
    <mergeCell ref="F28:F29"/>
    <mergeCell ref="G28:G29"/>
    <mergeCell ref="C13:C14"/>
    <mergeCell ref="D13:D14"/>
    <mergeCell ref="E13:E14"/>
    <mergeCell ref="F13:F14"/>
    <mergeCell ref="G13:G14"/>
    <mergeCell ref="C24:C25"/>
    <mergeCell ref="D24:D25"/>
    <mergeCell ref="I9:I10"/>
    <mergeCell ref="I13:I14"/>
    <mergeCell ref="H13:H14"/>
    <mergeCell ref="C18:C19"/>
    <mergeCell ref="E18:E19"/>
    <mergeCell ref="F18:F19"/>
    <mergeCell ref="G18:G19"/>
    <mergeCell ref="H18:H19"/>
    <mergeCell ref="D18:D19"/>
    <mergeCell ref="H9:H10"/>
  </mergeCells>
  <pageMargins left="0.25" right="0.25" top="0.75" bottom="0.75" header="0.3" footer="0.3"/>
  <pageSetup scale="57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B6250-21A3-4518-B57E-6C44F1ED6F5B}">
  <dimension ref="A1:K28"/>
  <sheetViews>
    <sheetView topLeftCell="A2" zoomScaleNormal="100" workbookViewId="0">
      <selection activeCell="G16" sqref="G16"/>
    </sheetView>
  </sheetViews>
  <sheetFormatPr defaultRowHeight="14.5" x14ac:dyDescent="0.35"/>
  <cols>
    <col min="1" max="1" width="3.54296875" customWidth="1"/>
    <col min="2" max="2" width="4.08984375" customWidth="1"/>
    <col min="3" max="3" width="17.6328125" customWidth="1"/>
    <col min="4" max="5" width="23.54296875" customWidth="1"/>
    <col min="6" max="6" width="36.54296875" customWidth="1"/>
    <col min="7" max="7" width="4.08984375" customWidth="1"/>
    <col min="8" max="8" width="28.36328125" customWidth="1"/>
    <col min="9" max="9" width="23.90625" customWidth="1"/>
  </cols>
  <sheetData>
    <row r="1" spans="1:11" ht="15" thickBo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5" x14ac:dyDescent="0.45">
      <c r="A2" s="3"/>
      <c r="B2" s="4"/>
      <c r="C2" s="5"/>
      <c r="D2" s="5"/>
      <c r="E2" s="5"/>
      <c r="F2" s="5"/>
      <c r="G2" s="5"/>
      <c r="H2" s="5"/>
      <c r="I2" s="5"/>
      <c r="J2" s="6"/>
      <c r="K2" s="1"/>
    </row>
    <row r="3" spans="1:11" ht="18.5" customHeight="1" x14ac:dyDescent="0.45">
      <c r="A3" s="3"/>
      <c r="B3" s="10"/>
      <c r="C3" s="66" t="s">
        <v>24</v>
      </c>
      <c r="D3" s="66"/>
      <c r="E3" s="66"/>
      <c r="F3" s="66"/>
      <c r="G3" s="7"/>
      <c r="H3" s="7"/>
      <c r="I3" s="7"/>
      <c r="J3" s="8"/>
      <c r="K3" s="1"/>
    </row>
    <row r="4" spans="1:11" ht="19" customHeight="1" thickBot="1" x14ac:dyDescent="0.5">
      <c r="A4" s="3"/>
      <c r="B4" s="10"/>
      <c r="C4" s="83"/>
      <c r="D4" s="83"/>
      <c r="E4" s="83"/>
      <c r="F4" s="83"/>
      <c r="G4" s="7"/>
      <c r="H4" s="7"/>
      <c r="I4" s="7"/>
      <c r="J4" s="8"/>
      <c r="K4" s="1"/>
    </row>
    <row r="5" spans="1:11" ht="18.5" x14ac:dyDescent="0.45">
      <c r="A5" s="3"/>
      <c r="B5" s="10"/>
      <c r="C5" s="67" t="s">
        <v>25</v>
      </c>
      <c r="D5" s="62" t="s">
        <v>26</v>
      </c>
      <c r="E5" s="62" t="s">
        <v>27</v>
      </c>
      <c r="F5" s="56" t="s">
        <v>28</v>
      </c>
      <c r="G5" s="7"/>
      <c r="H5" s="75" t="s">
        <v>33</v>
      </c>
      <c r="I5" s="7"/>
      <c r="J5" s="8"/>
      <c r="K5" s="1"/>
    </row>
    <row r="6" spans="1:11" ht="19" thickBot="1" x14ac:dyDescent="0.5">
      <c r="A6" s="3"/>
      <c r="B6" s="10"/>
      <c r="C6" s="68"/>
      <c r="D6" s="63"/>
      <c r="E6" s="63"/>
      <c r="F6" s="57"/>
      <c r="G6" s="15"/>
      <c r="H6" s="76"/>
      <c r="I6" s="7"/>
      <c r="J6" s="8"/>
      <c r="K6" s="1"/>
    </row>
    <row r="7" spans="1:11" ht="19" thickBot="1" x14ac:dyDescent="0.5">
      <c r="A7" s="3"/>
      <c r="B7" s="10"/>
      <c r="C7" s="18">
        <v>1</v>
      </c>
      <c r="D7" s="25">
        <v>43256</v>
      </c>
      <c r="E7" s="25">
        <v>1000</v>
      </c>
      <c r="F7" s="20">
        <f t="shared" ref="F7:F8" si="0">IF(D7=0,"",E7/D7)</f>
        <v>2.3118180136859626E-2</v>
      </c>
      <c r="G7" s="15"/>
      <c r="H7" s="7"/>
      <c r="I7" s="7"/>
      <c r="J7" s="8"/>
      <c r="K7" s="1"/>
    </row>
    <row r="8" spans="1:11" ht="18.5" customHeight="1" x14ac:dyDescent="0.45">
      <c r="A8" s="3"/>
      <c r="B8" s="10"/>
      <c r="C8" s="16">
        <v>2</v>
      </c>
      <c r="D8" s="26">
        <v>38999</v>
      </c>
      <c r="E8" s="26">
        <v>400</v>
      </c>
      <c r="F8" s="21">
        <f t="shared" si="0"/>
        <v>1.0256673248032E-2</v>
      </c>
      <c r="G8" s="15"/>
      <c r="H8" s="77" t="s">
        <v>35</v>
      </c>
      <c r="I8" s="78"/>
      <c r="J8" s="8"/>
      <c r="K8" s="1"/>
    </row>
    <row r="9" spans="1:11" ht="18.5" x14ac:dyDescent="0.45">
      <c r="A9" s="3"/>
      <c r="B9" s="10"/>
      <c r="C9" s="16">
        <v>3</v>
      </c>
      <c r="D9" s="26"/>
      <c r="E9" s="26"/>
      <c r="F9" s="21" t="str">
        <f>IF(D9=0,"",E9/D9)</f>
        <v/>
      </c>
      <c r="G9" s="15"/>
      <c r="H9" s="79"/>
      <c r="I9" s="80"/>
      <c r="J9" s="8"/>
      <c r="K9" s="1"/>
    </row>
    <row r="10" spans="1:11" ht="18.5" x14ac:dyDescent="0.45">
      <c r="A10" s="3"/>
      <c r="B10" s="10"/>
      <c r="C10" s="16">
        <v>4</v>
      </c>
      <c r="D10" s="26"/>
      <c r="E10" s="26"/>
      <c r="F10" s="21" t="str">
        <f t="shared" ref="F10:F21" si="1">IF(D10=0,"",E10/D10)</f>
        <v/>
      </c>
      <c r="G10" s="15"/>
      <c r="H10" s="79"/>
      <c r="I10" s="80"/>
      <c r="J10" s="8"/>
      <c r="K10" s="1"/>
    </row>
    <row r="11" spans="1:11" ht="18.5" x14ac:dyDescent="0.45">
      <c r="A11" s="3"/>
      <c r="B11" s="10"/>
      <c r="C11" s="16">
        <v>5</v>
      </c>
      <c r="D11" s="26"/>
      <c r="E11" s="26"/>
      <c r="F11" s="21" t="str">
        <f t="shared" si="1"/>
        <v/>
      </c>
      <c r="G11" s="15"/>
      <c r="H11" s="79"/>
      <c r="I11" s="80"/>
      <c r="J11" s="8"/>
      <c r="K11" s="1"/>
    </row>
    <row r="12" spans="1:11" ht="18.5" x14ac:dyDescent="0.45">
      <c r="A12" s="3"/>
      <c r="B12" s="10"/>
      <c r="C12" s="16">
        <v>6</v>
      </c>
      <c r="D12" s="26"/>
      <c r="E12" s="26"/>
      <c r="F12" s="21" t="str">
        <f t="shared" si="1"/>
        <v/>
      </c>
      <c r="G12" s="15"/>
      <c r="H12" s="79"/>
      <c r="I12" s="80"/>
      <c r="J12" s="8"/>
      <c r="K12" s="1"/>
    </row>
    <row r="13" spans="1:11" ht="18.5" x14ac:dyDescent="0.45">
      <c r="A13" s="3"/>
      <c r="B13" s="10"/>
      <c r="C13" s="16">
        <v>7</v>
      </c>
      <c r="D13" s="26"/>
      <c r="E13" s="26"/>
      <c r="F13" s="21" t="str">
        <f t="shared" si="1"/>
        <v/>
      </c>
      <c r="G13" s="15"/>
      <c r="H13" s="79"/>
      <c r="I13" s="80"/>
      <c r="J13" s="8"/>
      <c r="K13" s="1"/>
    </row>
    <row r="14" spans="1:11" ht="18.5" x14ac:dyDescent="0.45">
      <c r="A14" s="3"/>
      <c r="B14" s="10"/>
      <c r="C14" s="16">
        <v>8</v>
      </c>
      <c r="D14" s="26"/>
      <c r="E14" s="26"/>
      <c r="F14" s="21" t="str">
        <f t="shared" si="1"/>
        <v/>
      </c>
      <c r="G14" s="15"/>
      <c r="H14" s="79"/>
      <c r="I14" s="80"/>
      <c r="J14" s="8"/>
      <c r="K14" s="1"/>
    </row>
    <row r="15" spans="1:11" ht="18.5" x14ac:dyDescent="0.45">
      <c r="A15" s="3"/>
      <c r="B15" s="10"/>
      <c r="C15" s="16">
        <v>9</v>
      </c>
      <c r="D15" s="26"/>
      <c r="E15" s="26"/>
      <c r="F15" s="21" t="str">
        <f t="shared" si="1"/>
        <v/>
      </c>
      <c r="G15" s="15"/>
      <c r="H15" s="79"/>
      <c r="I15" s="80"/>
      <c r="J15" s="8"/>
      <c r="K15" s="1"/>
    </row>
    <row r="16" spans="1:11" ht="18.5" x14ac:dyDescent="0.45">
      <c r="A16" s="3"/>
      <c r="B16" s="10"/>
      <c r="C16" s="16">
        <v>10</v>
      </c>
      <c r="D16" s="26"/>
      <c r="E16" s="26"/>
      <c r="F16" s="21" t="str">
        <f t="shared" si="1"/>
        <v/>
      </c>
      <c r="G16" s="15"/>
      <c r="H16" s="79"/>
      <c r="I16" s="80"/>
      <c r="J16" s="14"/>
      <c r="K16" s="1"/>
    </row>
    <row r="17" spans="1:11" ht="18.5" x14ac:dyDescent="0.45">
      <c r="A17" s="3"/>
      <c r="B17" s="10"/>
      <c r="C17" s="16">
        <v>11</v>
      </c>
      <c r="D17" s="26"/>
      <c r="E17" s="26"/>
      <c r="F17" s="21" t="str">
        <f t="shared" si="1"/>
        <v/>
      </c>
      <c r="G17" s="15"/>
      <c r="H17" s="79"/>
      <c r="I17" s="80"/>
      <c r="J17" s="14"/>
      <c r="K17" s="1"/>
    </row>
    <row r="18" spans="1:11" ht="18.5" x14ac:dyDescent="0.45">
      <c r="A18" s="3"/>
      <c r="B18" s="10"/>
      <c r="C18" s="16">
        <v>12</v>
      </c>
      <c r="D18" s="26"/>
      <c r="E18" s="26"/>
      <c r="F18" s="21" t="str">
        <f t="shared" si="1"/>
        <v/>
      </c>
      <c r="G18" s="7"/>
      <c r="H18" s="79"/>
      <c r="I18" s="80"/>
      <c r="J18" s="14"/>
      <c r="K18" s="1"/>
    </row>
    <row r="19" spans="1:11" ht="19" thickBot="1" x14ac:dyDescent="0.5">
      <c r="A19" s="3"/>
      <c r="B19" s="10"/>
      <c r="C19" s="16">
        <v>13</v>
      </c>
      <c r="D19" s="26"/>
      <c r="E19" s="26"/>
      <c r="F19" s="21" t="str">
        <f t="shared" si="1"/>
        <v/>
      </c>
      <c r="G19" s="7"/>
      <c r="H19" s="81"/>
      <c r="I19" s="82"/>
      <c r="J19" s="14"/>
      <c r="K19" s="1"/>
    </row>
    <row r="20" spans="1:11" ht="18.5" customHeight="1" thickBot="1" x14ac:dyDescent="0.5">
      <c r="A20" s="3"/>
      <c r="B20" s="10"/>
      <c r="C20" s="16">
        <v>14</v>
      </c>
      <c r="D20" s="26"/>
      <c r="E20" s="26"/>
      <c r="F20" s="21" t="str">
        <f t="shared" si="1"/>
        <v/>
      </c>
      <c r="G20" s="7"/>
      <c r="H20" s="19"/>
      <c r="I20" s="19"/>
      <c r="J20" s="14"/>
      <c r="K20" s="1"/>
    </row>
    <row r="21" spans="1:11" ht="18.5" customHeight="1" thickBot="1" x14ac:dyDescent="0.5">
      <c r="A21" s="3"/>
      <c r="B21" s="10"/>
      <c r="C21" s="17">
        <v>15</v>
      </c>
      <c r="D21" s="27"/>
      <c r="E21" s="27"/>
      <c r="F21" s="22" t="str">
        <f t="shared" si="1"/>
        <v/>
      </c>
      <c r="G21" s="7"/>
      <c r="H21" s="77" t="s">
        <v>34</v>
      </c>
      <c r="I21" s="78"/>
      <c r="J21" s="14"/>
      <c r="K21" s="1"/>
    </row>
    <row r="22" spans="1:11" ht="18.5" customHeight="1" thickBot="1" x14ac:dyDescent="0.5">
      <c r="A22" s="3"/>
      <c r="B22" s="10"/>
      <c r="C22" s="7"/>
      <c r="D22" s="7"/>
      <c r="E22" s="7"/>
      <c r="F22" s="7"/>
      <c r="G22" s="7"/>
      <c r="H22" s="79"/>
      <c r="I22" s="80"/>
      <c r="J22" s="14"/>
      <c r="K22" s="1"/>
    </row>
    <row r="23" spans="1:11" ht="18.5" customHeight="1" x14ac:dyDescent="0.45">
      <c r="A23" s="3"/>
      <c r="B23" s="10"/>
      <c r="C23" s="84" t="s">
        <v>29</v>
      </c>
      <c r="D23" s="84" t="s">
        <v>31</v>
      </c>
      <c r="E23" s="84" t="s">
        <v>30</v>
      </c>
      <c r="F23" s="7"/>
      <c r="G23" s="7"/>
      <c r="H23" s="79"/>
      <c r="I23" s="80"/>
      <c r="J23" s="14"/>
      <c r="K23" s="1"/>
    </row>
    <row r="24" spans="1:11" ht="18.5" customHeight="1" thickBot="1" x14ac:dyDescent="0.5">
      <c r="A24" s="3"/>
      <c r="B24" s="10"/>
      <c r="C24" s="85"/>
      <c r="D24" s="85"/>
      <c r="E24" s="85"/>
      <c r="F24" s="7"/>
      <c r="G24" s="7"/>
      <c r="H24" s="79"/>
      <c r="I24" s="80"/>
      <c r="J24" s="14"/>
      <c r="K24" s="1"/>
    </row>
    <row r="25" spans="1:11" ht="18.5" customHeight="1" thickBot="1" x14ac:dyDescent="0.5">
      <c r="A25" s="3"/>
      <c r="B25" s="10"/>
      <c r="C25" s="28">
        <f>SUM(F7:F21)</f>
        <v>3.3374853384891628E-2</v>
      </c>
      <c r="D25" s="23">
        <f>SUM(E7:E21)</f>
        <v>1400</v>
      </c>
      <c r="E25" s="24">
        <f>IF(D25=0,"-",D25/C25)</f>
        <v>41947.749817944132</v>
      </c>
      <c r="F25" s="7"/>
      <c r="G25" s="7"/>
      <c r="H25" s="81"/>
      <c r="I25" s="82"/>
      <c r="J25" s="14"/>
      <c r="K25" s="1"/>
    </row>
    <row r="26" spans="1:11" ht="18.5" customHeight="1" thickBot="1" x14ac:dyDescent="0.5">
      <c r="A26" s="3"/>
      <c r="B26" s="11"/>
      <c r="C26" s="12"/>
      <c r="D26" s="12"/>
      <c r="E26" s="12"/>
      <c r="F26" s="12"/>
      <c r="G26" s="12"/>
      <c r="H26" s="12"/>
      <c r="I26" s="12"/>
      <c r="J26" s="13"/>
      <c r="K26" s="1"/>
    </row>
    <row r="27" spans="1:11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11">
    <mergeCell ref="H5:H6"/>
    <mergeCell ref="H8:I19"/>
    <mergeCell ref="H21:I25"/>
    <mergeCell ref="C3:F4"/>
    <mergeCell ref="D23:D24"/>
    <mergeCell ref="E23:E24"/>
    <mergeCell ref="C5:C6"/>
    <mergeCell ref="D5:D6"/>
    <mergeCell ref="E5:E6"/>
    <mergeCell ref="F5:F6"/>
    <mergeCell ref="C23:C24"/>
  </mergeCells>
  <pageMargins left="0.7" right="0.7" top="0.78740157499999996" bottom="0.78740157499999996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Kalkulačka - smlouvy</vt:lpstr>
      <vt:lpstr>Kalk. - průměrná pozice (DCA)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Alatyr Alatyr</dc:creator>
  <cp:lastModifiedBy>Tomas Cernicek</cp:lastModifiedBy>
  <cp:lastPrinted>2022-08-25T13:07:49Z</cp:lastPrinted>
  <dcterms:created xsi:type="dcterms:W3CDTF">2022-01-11T21:58:04Z</dcterms:created>
  <dcterms:modified xsi:type="dcterms:W3CDTF">2022-08-25T13:07:56Z</dcterms:modified>
</cp:coreProperties>
</file>